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ra\Desktop\令和版申請書類\"/>
    </mc:Choice>
  </mc:AlternateContent>
  <xr:revisionPtr revIDLastSave="0" documentId="13_ncr:1_{CF8C4B6D-BF08-42AA-A9FB-EE60B216F512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申請書" sheetId="85" r:id="rId1"/>
    <sheet name="別紙ⒶⒷ" sheetId="86" r:id="rId2"/>
    <sheet name="別紙ⒸⒹ" sheetId="87" r:id="rId3"/>
    <sheet name="振込先（任意継続被保険者・資格喪失後に申請）" sheetId="89" r:id="rId4"/>
    <sheet name="CODE" sheetId="88" state="hidden" r:id="rId5"/>
  </sheets>
  <definedNames>
    <definedName name="_xlnm.Print_Area" localSheetId="0">申請書!$A$1:$X$47</definedName>
    <definedName name="_xlnm.Print_Area" localSheetId="1">別紙ⒶⒷ!$B$1:$I$41</definedName>
    <definedName name="_xlnm.Print_Area" localSheetId="2">別紙ⒸⒹ!$B$1:$J$36</definedName>
  </definedNames>
  <calcPr calcId="191029"/>
</workbook>
</file>

<file path=xl/calcChain.xml><?xml version="1.0" encoding="utf-8"?>
<calcChain xmlns="http://schemas.openxmlformats.org/spreadsheetml/2006/main">
  <c r="Z22" i="85" l="1"/>
  <c r="AA22" i="85" s="1"/>
  <c r="AB22" i="85"/>
  <c r="O15" i="87"/>
  <c r="O8" i="87"/>
  <c r="AC22" i="85" l="1"/>
  <c r="G20" i="87"/>
  <c r="G14" i="87"/>
  <c r="G7" i="87"/>
  <c r="I21" i="86"/>
  <c r="I19" i="86"/>
  <c r="I17" i="86"/>
  <c r="I15" i="86"/>
  <c r="I13" i="86"/>
  <c r="I11" i="86"/>
  <c r="B1" i="86"/>
  <c r="I9" i="86"/>
  <c r="B1" i="87"/>
  <c r="AB25" i="85" l="1"/>
  <c r="B25" i="85" s="1"/>
  <c r="G13" i="87"/>
  <c r="Z24" i="85"/>
  <c r="AB32" i="85" s="1"/>
  <c r="AA24" i="85" l="1"/>
  <c r="Z26" i="85"/>
  <c r="AB28" i="85" s="1"/>
  <c r="AB29" i="85" l="1"/>
  <c r="Z30" i="85" s="1"/>
  <c r="AA26" i="85"/>
  <c r="I26" i="85"/>
  <c r="AA29" i="85" l="1"/>
  <c r="I22" i="85"/>
  <c r="S22" i="85" s="1"/>
  <c r="I24" i="85" s="1"/>
  <c r="N28" i="85" l="1"/>
  <c r="N29" i="85" s="1"/>
  <c r="L29" i="85" s="1"/>
  <c r="M30" i="85"/>
  <c r="P8" i="87" l="1"/>
  <c r="Q8" i="87" s="1"/>
  <c r="H7" i="87" s="1"/>
  <c r="P15" i="87"/>
  <c r="Q15" i="87" s="1"/>
  <c r="H14" i="87" s="1"/>
  <c r="I14" i="87" s="1"/>
  <c r="J14" i="87" s="1"/>
  <c r="Z28" i="85"/>
  <c r="K3" i="85"/>
  <c r="I7" i="86"/>
  <c r="N3" i="85"/>
  <c r="I7" i="87" l="1"/>
  <c r="J7" i="87" l="1"/>
  <c r="F26" i="87" l="1"/>
  <c r="G26" i="87" s="1"/>
  <c r="P27" i="87" l="1"/>
  <c r="Q27" i="87" s="1"/>
  <c r="H26" i="87" s="1"/>
  <c r="I26" i="87" s="1"/>
  <c r="H36" i="87" s="1"/>
  <c r="H34" i="87"/>
  <c r="G80" i="88" l="1"/>
  <c r="H35" i="87"/>
  <c r="B79" i="88" s="1"/>
  <c r="J26" i="87"/>
  <c r="H28" i="86" l="1"/>
  <c r="G28" i="86" s="1"/>
  <c r="G38" i="86" s="1"/>
  <c r="B69" i="88" s="1"/>
  <c r="H30" i="85" l="1"/>
  <c r="H38" i="86"/>
  <c r="B71" i="88"/>
  <c r="B70" i="88"/>
  <c r="H39" i="86" l="1"/>
  <c r="H40" i="86" s="1"/>
  <c r="H80" i="88" s="1"/>
  <c r="I80" i="88" s="1"/>
  <c r="B80" i="88" s="1"/>
  <c r="H28" i="85" l="1"/>
  <c r="H32" i="85" l="1"/>
  <c r="H34" i="85" s="1"/>
  <c r="Z34" i="85" s="1"/>
  <c r="M34" i="85" s="1"/>
</calcChain>
</file>

<file path=xl/sharedStrings.xml><?xml version="1.0" encoding="utf-8"?>
<sst xmlns="http://schemas.openxmlformats.org/spreadsheetml/2006/main" count="284" uniqueCount="203">
  <si>
    <t>常務理事</t>
    <rPh sb="0" eb="2">
      <t>ジョウム</t>
    </rPh>
    <rPh sb="2" eb="4">
      <t>リジ</t>
    </rPh>
    <phoneticPr fontId="2"/>
  </si>
  <si>
    <t>担当者</t>
    <rPh sb="0" eb="3">
      <t>タントウシャ</t>
    </rPh>
    <phoneticPr fontId="2"/>
  </si>
  <si>
    <t>支給決定額</t>
    <rPh sb="0" eb="2">
      <t>シキュウ</t>
    </rPh>
    <rPh sb="2" eb="4">
      <t>ケッテイ</t>
    </rPh>
    <rPh sb="4" eb="5">
      <t>ガク</t>
    </rPh>
    <phoneticPr fontId="2"/>
  </si>
  <si>
    <t>円</t>
    <rPh sb="0" eb="1">
      <t>エン</t>
    </rPh>
    <phoneticPr fontId="2"/>
  </si>
  <si>
    <t>℡　　　（　　　）</t>
    <phoneticPr fontId="2"/>
  </si>
  <si>
    <t>本請求に基づく給付金の受領を右記代理人に委任します。</t>
    <rPh sb="0" eb="1">
      <t>ホン</t>
    </rPh>
    <rPh sb="1" eb="3">
      <t>セイキュウ</t>
    </rPh>
    <rPh sb="4" eb="5">
      <t>モト</t>
    </rPh>
    <rPh sb="7" eb="10">
      <t>キュウフキン</t>
    </rPh>
    <rPh sb="11" eb="13">
      <t>ジュリョウ</t>
    </rPh>
    <rPh sb="14" eb="16">
      <t>ウキ</t>
    </rPh>
    <rPh sb="16" eb="19">
      <t>ダイリニン</t>
    </rPh>
    <rPh sb="20" eb="22">
      <t>イニン</t>
    </rPh>
    <phoneticPr fontId="2"/>
  </si>
  <si>
    <t>住所</t>
    <rPh sb="0" eb="2">
      <t>ジュウショ</t>
    </rPh>
    <phoneticPr fontId="2"/>
  </si>
  <si>
    <t>被保険者（申請者）</t>
    <rPh sb="0" eb="4">
      <t>ヒホケンシャ</t>
    </rPh>
    <rPh sb="5" eb="8">
      <t>シンセイシャ</t>
    </rPh>
    <phoneticPr fontId="2"/>
  </si>
  <si>
    <t>（事業所所在地）</t>
    <rPh sb="1" eb="4">
      <t>ジギョウショ</t>
    </rPh>
    <rPh sb="4" eb="7">
      <t>ショザイチ</t>
    </rPh>
    <phoneticPr fontId="2"/>
  </si>
  <si>
    <t>氏名</t>
    <rPh sb="0" eb="2">
      <t>シメイ</t>
    </rPh>
    <phoneticPr fontId="2"/>
  </si>
  <si>
    <t>（代表者名）</t>
    <rPh sb="1" eb="4">
      <t>ダイヒョウシャ</t>
    </rPh>
    <rPh sb="4" eb="5">
      <t>メイ</t>
    </rPh>
    <phoneticPr fontId="2"/>
  </si>
  <si>
    <t>フリガナ</t>
    <phoneticPr fontId="2"/>
  </si>
  <si>
    <t>〒</t>
    <phoneticPr fontId="2"/>
  </si>
  <si>
    <t>代理人の</t>
    <phoneticPr fontId="2"/>
  </si>
  <si>
    <t>年</t>
    <rPh sb="0" eb="1">
      <t>ネン</t>
    </rPh>
    <phoneticPr fontId="2"/>
  </si>
  <si>
    <t>被保険者証の記号・番号</t>
    <rPh sb="0" eb="4">
      <t>ヒホケンシャ</t>
    </rPh>
    <rPh sb="4" eb="5">
      <t>ショウ</t>
    </rPh>
    <rPh sb="6" eb="8">
      <t>キゴウ</t>
    </rPh>
    <rPh sb="9" eb="11">
      <t>バンゴウ</t>
    </rPh>
    <phoneticPr fontId="2"/>
  </si>
  <si>
    <t>健康保険</t>
    <rPh sb="0" eb="2">
      <t>ケンコウ</t>
    </rPh>
    <rPh sb="2" eb="4">
      <t>ホケン</t>
    </rPh>
    <phoneticPr fontId="2"/>
  </si>
  <si>
    <t>被保険者</t>
    <rPh sb="0" eb="4">
      <t>ヒホケンシャ</t>
    </rPh>
    <phoneticPr fontId="2"/>
  </si>
  <si>
    <t>被扶養者</t>
    <rPh sb="0" eb="4">
      <t>ヒフヨウシャ</t>
    </rPh>
    <phoneticPr fontId="2"/>
  </si>
  <si>
    <t>世帯合算</t>
    <rPh sb="0" eb="2">
      <t>セタイ</t>
    </rPh>
    <rPh sb="2" eb="4">
      <t>ガッサン</t>
    </rPh>
    <phoneticPr fontId="2"/>
  </si>
  <si>
    <t>　高額療養費支給申請書</t>
    <rPh sb="1" eb="3">
      <t>コウガク</t>
    </rPh>
    <rPh sb="3" eb="6">
      <t>リョウヨウヒ</t>
    </rPh>
    <rPh sb="6" eb="8">
      <t>シキュウ</t>
    </rPh>
    <rPh sb="8" eb="10">
      <t>シンセイ</t>
    </rPh>
    <rPh sb="10" eb="11">
      <t>ショ</t>
    </rPh>
    <phoneticPr fontId="2"/>
  </si>
  <si>
    <t>名称</t>
    <rPh sb="0" eb="2">
      <t>メイショウ</t>
    </rPh>
    <phoneticPr fontId="2"/>
  </si>
  <si>
    <t>（事業所名称）</t>
    <rPh sb="1" eb="4">
      <t>ジギョウショ</t>
    </rPh>
    <rPh sb="4" eb="6">
      <t>メイショウ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</si>
  <si>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</si>
  <si>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</si>
  <si>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支給対象月</t>
    <rPh sb="0" eb="2">
      <t>シキュウ</t>
    </rPh>
    <rPh sb="2" eb="4">
      <t>タイショウ</t>
    </rPh>
    <rPh sb="4" eb="5">
      <t>ツキ</t>
    </rPh>
    <phoneticPr fontId="2"/>
  </si>
  <si>
    <t>経理担当者</t>
    <rPh sb="0" eb="2">
      <t>ケイリ</t>
    </rPh>
    <rPh sb="2" eb="5">
      <t>タントウシャ</t>
    </rPh>
    <phoneticPr fontId="2"/>
  </si>
  <si>
    <r>
      <t>　</t>
    </r>
    <r>
      <rPr>
        <sz val="11"/>
        <rFont val="ＭＳ ゴシック"/>
        <family val="3"/>
        <charset val="128"/>
      </rPr>
      <t>令和　　　年　　　月　　　日</t>
    </r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</si>
  <si>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様</t>
    <rPh sb="0" eb="1">
      <t>サマ</t>
    </rPh>
    <phoneticPr fontId="2"/>
  </si>
  <si>
    <t>下記の通り高額療養費を申請します。</t>
    <rPh sb="0" eb="2">
      <t>カキ</t>
    </rPh>
    <rPh sb="3" eb="4">
      <t>トオ</t>
    </rPh>
    <rPh sb="5" eb="10">
      <t>コウガクリョウヨウヒ</t>
    </rPh>
    <rPh sb="11" eb="13">
      <t>シンセイ</t>
    </rPh>
    <phoneticPr fontId="2"/>
  </si>
  <si>
    <t>注１）市区町村民税が非課税等の場合は、市区町村にて発行される所得証明書（非課税証明書）を添付ください。</t>
    <rPh sb="0" eb="1">
      <t>チュウ</t>
    </rPh>
    <rPh sb="19" eb="21">
      <t>シク</t>
    </rPh>
    <rPh sb="21" eb="23">
      <t>チョウソン</t>
    </rPh>
    <rPh sb="25" eb="27">
      <t>ハッコウ</t>
    </rPh>
    <rPh sb="30" eb="32">
      <t>ショトク</t>
    </rPh>
    <rPh sb="32" eb="34">
      <t>ショウメイ</t>
    </rPh>
    <rPh sb="34" eb="35">
      <t>ショ</t>
    </rPh>
    <rPh sb="36" eb="42">
      <t>ヒカゼイショウメイショ</t>
    </rPh>
    <rPh sb="44" eb="46">
      <t>テンプ</t>
    </rPh>
    <phoneticPr fontId="2"/>
  </si>
  <si>
    <t>（相続人からの申請の場合は被保険者氏名：　　　　　　　　　　）</t>
    <rPh sb="1" eb="4">
      <t>ソウゾクニン</t>
    </rPh>
    <rPh sb="7" eb="9">
      <t>シンセイ</t>
    </rPh>
    <rPh sb="10" eb="12">
      <t>バアイ</t>
    </rPh>
    <rPh sb="13" eb="17">
      <t>ヒホケンシャ</t>
    </rPh>
    <rPh sb="17" eb="19">
      <t>シメイ</t>
    </rPh>
    <phoneticPr fontId="2"/>
  </si>
  <si>
    <t>℡　</t>
  </si>
  <si>
    <t>　資格取得日　：</t>
    <rPh sb="1" eb="6">
      <t>シカクシュトクビ</t>
    </rPh>
    <phoneticPr fontId="2"/>
  </si>
  <si>
    <t>　資格喪失日　：</t>
    <rPh sb="1" eb="6">
      <t>シカクソウシツビ</t>
    </rPh>
    <phoneticPr fontId="2"/>
  </si>
  <si>
    <t>調剤</t>
    <rPh sb="0" eb="2">
      <t>チョウザイ</t>
    </rPh>
    <phoneticPr fontId="2"/>
  </si>
  <si>
    <t>医科</t>
    <rPh sb="0" eb="2">
      <t>イカ</t>
    </rPh>
    <phoneticPr fontId="2"/>
  </si>
  <si>
    <t>続柄</t>
    <rPh sb="0" eb="2">
      <t>ゾクガラ</t>
    </rPh>
    <phoneticPr fontId="2"/>
  </si>
  <si>
    <t>医療機関名</t>
    <rPh sb="0" eb="4">
      <t>イリョウキカン</t>
    </rPh>
    <rPh sb="4" eb="5">
      <t>メイ</t>
    </rPh>
    <phoneticPr fontId="2"/>
  </si>
  <si>
    <t>月</t>
    <rPh sb="0" eb="1">
      <t>ツキ</t>
    </rPh>
    <phoneticPr fontId="2"/>
  </si>
  <si>
    <t>自己負担限度額</t>
    <rPh sb="0" eb="7">
      <t>ジコフタンゲンドガク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</si>
  <si>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</si>
  <si>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</si>
  <si>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</si>
  <si>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</si>
  <si>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</si>
  <si>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</si>
  <si>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総医療費合計</t>
    <rPh sb="0" eb="4">
      <t>ソウイリョウヒ</t>
    </rPh>
    <rPh sb="4" eb="6">
      <t>ゴウケイ</t>
    </rPh>
    <phoneticPr fontId="2"/>
  </si>
  <si>
    <t>⑦</t>
    <phoneticPr fontId="2"/>
  </si>
  <si>
    <t>窓口負担額合計</t>
    <rPh sb="0" eb="5">
      <t>マドグチフタンガク</t>
    </rPh>
    <rPh sb="5" eb="7">
      <t>ゴウケイ</t>
    </rPh>
    <phoneticPr fontId="2"/>
  </si>
  <si>
    <t>⑧</t>
    <phoneticPr fontId="2"/>
  </si>
  <si>
    <t>高額療養費申請額</t>
    <rPh sb="0" eb="5">
      <t>コウガクリョウヨウヒ</t>
    </rPh>
    <rPh sb="5" eb="8">
      <t>シンセイガク</t>
    </rPh>
    <phoneticPr fontId="2"/>
  </si>
  <si>
    <t>：</t>
    <phoneticPr fontId="2"/>
  </si>
  <si>
    <t>所 得 区 分</t>
    <rPh sb="0" eb="1">
      <t>ショ</t>
    </rPh>
    <rPh sb="2" eb="3">
      <t>エ</t>
    </rPh>
    <rPh sb="4" eb="5">
      <t>ク</t>
    </rPh>
    <rPh sb="6" eb="7">
      <t>ブン</t>
    </rPh>
    <phoneticPr fontId="2"/>
  </si>
  <si>
    <t>対 象 診 療 月</t>
    <rPh sb="0" eb="1">
      <t>タイ</t>
    </rPh>
    <rPh sb="2" eb="3">
      <t>ゾウ</t>
    </rPh>
    <rPh sb="4" eb="5">
      <t>ミ</t>
    </rPh>
    <rPh sb="6" eb="7">
      <t>リョウ</t>
    </rPh>
    <rPh sb="8" eb="9">
      <t>ツキ</t>
    </rPh>
    <phoneticPr fontId="2"/>
  </si>
  <si>
    <t>月診療分</t>
    <rPh sb="0" eb="1">
      <t>ガツ</t>
    </rPh>
    <rPh sb="1" eb="4">
      <t>シンリョウブン</t>
    </rPh>
    <phoneticPr fontId="2"/>
  </si>
  <si>
    <t>番号</t>
    <rPh sb="0" eb="2">
      <t>バンゴウ</t>
    </rPh>
    <phoneticPr fontId="2"/>
  </si>
  <si>
    <t xml:space="preserve">区分ア </t>
    <rPh sb="0" eb="2">
      <t>クブン</t>
    </rPh>
    <phoneticPr fontId="2"/>
  </si>
  <si>
    <t>区分イ</t>
    <rPh sb="0" eb="2">
      <t>クブン</t>
    </rPh>
    <phoneticPr fontId="2"/>
  </si>
  <si>
    <t>区分ウ</t>
    <rPh sb="0" eb="2">
      <t>クブン</t>
    </rPh>
    <phoneticPr fontId="2"/>
  </si>
  <si>
    <t>区分エ</t>
    <rPh sb="0" eb="2">
      <t>クブン</t>
    </rPh>
    <phoneticPr fontId="2"/>
  </si>
  <si>
    <t>区分オ</t>
    <rPh sb="0" eb="2">
      <t>クブン</t>
    </rPh>
    <phoneticPr fontId="2"/>
  </si>
  <si>
    <t>現役並みIII</t>
    <rPh sb="0" eb="2">
      <t>ゲンエキ</t>
    </rPh>
    <rPh sb="2" eb="3">
      <t>ナ</t>
    </rPh>
    <phoneticPr fontId="2"/>
  </si>
  <si>
    <t xml:space="preserve">現役並みII </t>
    <rPh sb="0" eb="2">
      <t>ゲンエキ</t>
    </rPh>
    <rPh sb="2" eb="3">
      <t>ナ</t>
    </rPh>
    <phoneticPr fontId="2"/>
  </si>
  <si>
    <t>一般</t>
    <rPh sb="0" eb="2">
      <t>イッパン</t>
    </rPh>
    <phoneticPr fontId="2"/>
  </si>
  <si>
    <t>低所得II</t>
    <rPh sb="0" eb="1">
      <t>テイ</t>
    </rPh>
    <rPh sb="1" eb="3">
      <t>ショトク</t>
    </rPh>
    <phoneticPr fontId="2"/>
  </si>
  <si>
    <t>低所得I</t>
    <rPh sb="0" eb="1">
      <t>テイ</t>
    </rPh>
    <rPh sb="1" eb="3">
      <t>ショトク</t>
    </rPh>
    <phoneticPr fontId="2"/>
  </si>
  <si>
    <t>多 数 回 該 当</t>
    <rPh sb="0" eb="1">
      <t>タ</t>
    </rPh>
    <rPh sb="2" eb="3">
      <t>カズ</t>
    </rPh>
    <rPh sb="4" eb="5">
      <t>カイ</t>
    </rPh>
    <rPh sb="6" eb="7">
      <t>ガイ</t>
    </rPh>
    <rPh sb="8" eb="9">
      <t>トウ</t>
    </rPh>
    <phoneticPr fontId="2"/>
  </si>
  <si>
    <t>被保険者生年月日（西暦yyyy/mm/dd）</t>
    <rPh sb="0" eb="4">
      <t>ヒホケンシャ</t>
    </rPh>
    <rPh sb="4" eb="6">
      <t>セイネン</t>
    </rPh>
    <rPh sb="6" eb="8">
      <t>ガッピ</t>
    </rPh>
    <rPh sb="9" eb="11">
      <t>セイレキ</t>
    </rPh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</si>
  <si>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</si>
  <si>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被保険者の（申請者）の氏名</t>
    <phoneticPr fontId="2"/>
  </si>
  <si>
    <t>被保険者（申請者）の住所・電話番号</t>
    <rPh sb="0" eb="4">
      <t>ヒホケンシャ</t>
    </rPh>
    <rPh sb="5" eb="8">
      <t>シンセイシャ</t>
    </rPh>
    <rPh sb="10" eb="12">
      <t>ジュウショ</t>
    </rPh>
    <rPh sb="13" eb="15">
      <t>デンワ</t>
    </rPh>
    <rPh sb="15" eb="17">
      <t>バンゴウ</t>
    </rPh>
    <phoneticPr fontId="2"/>
  </si>
  <si>
    <t>受診者氏名</t>
    <rPh sb="0" eb="3">
      <t>ジュシンシャ</t>
    </rPh>
    <rPh sb="3" eb="5">
      <t>シメイ</t>
    </rPh>
    <phoneticPr fontId="2"/>
  </si>
  <si>
    <t>配偶者</t>
    <rPh sb="0" eb="3">
      <t>ハイグウシャ</t>
    </rPh>
    <phoneticPr fontId="2"/>
  </si>
  <si>
    <t>注２）委任欄の記載が無い場合、支給が出来ません。記載漏れが無いか必ず確認してください。</t>
    <rPh sb="0" eb="1">
      <t>チュウ</t>
    </rPh>
    <rPh sb="3" eb="6">
      <t>イニンラン</t>
    </rPh>
    <rPh sb="7" eb="9">
      <t>キサイ</t>
    </rPh>
    <rPh sb="10" eb="11">
      <t>ナ</t>
    </rPh>
    <rPh sb="12" eb="14">
      <t>バアイ</t>
    </rPh>
    <rPh sb="15" eb="17">
      <t>シキュウ</t>
    </rPh>
    <rPh sb="18" eb="20">
      <t>デキ</t>
    </rPh>
    <rPh sb="24" eb="27">
      <t>キサイモ</t>
    </rPh>
    <rPh sb="29" eb="30">
      <t>ナ</t>
    </rPh>
    <rPh sb="32" eb="33">
      <t>カナラ</t>
    </rPh>
    <rPh sb="34" eb="36">
      <t>カクニン</t>
    </rPh>
    <phoneticPr fontId="2"/>
  </si>
  <si>
    <t>該当（12ヶ月間に高額療養費の該当月が4回以上）</t>
    <rPh sb="0" eb="2">
      <t>ガイトウ</t>
    </rPh>
    <rPh sb="6" eb="7">
      <t>ゲツ</t>
    </rPh>
    <rPh sb="7" eb="8">
      <t>カン</t>
    </rPh>
    <rPh sb="9" eb="11">
      <t>コウガク</t>
    </rPh>
    <rPh sb="11" eb="14">
      <t>リョウヨウヒ</t>
    </rPh>
    <rPh sb="15" eb="18">
      <t>ガイトウツキ</t>
    </rPh>
    <rPh sb="20" eb="21">
      <t>カイ</t>
    </rPh>
    <rPh sb="21" eb="23">
      <t>イジョウ</t>
    </rPh>
    <phoneticPr fontId="2"/>
  </si>
  <si>
    <t>( １:対象月の前月以前の11ヶ月間に高額療養費の該当月が3回以上 ２:対象月の前月以前の11ヶ月間に高額療養費の該当月が3回未満 ）</t>
    <rPh sb="4" eb="7">
      <t>タイショウツキ</t>
    </rPh>
    <rPh sb="8" eb="10">
      <t>ゼンゲツ</t>
    </rPh>
    <rPh sb="10" eb="12">
      <t>イゼン</t>
    </rPh>
    <rPh sb="16" eb="17">
      <t>ゲツ</t>
    </rPh>
    <rPh sb="17" eb="18">
      <t>カン</t>
    </rPh>
    <rPh sb="19" eb="21">
      <t>コウガク</t>
    </rPh>
    <rPh sb="21" eb="24">
      <t>リョウヨウヒ</t>
    </rPh>
    <rPh sb="25" eb="28">
      <t>ガイトウツキ</t>
    </rPh>
    <rPh sb="30" eb="31">
      <t>カイ</t>
    </rPh>
    <rPh sb="31" eb="33">
      <t>イジョウ</t>
    </rPh>
    <rPh sb="42" eb="44">
      <t>イゼン</t>
    </rPh>
    <rPh sb="62" eb="63">
      <t>カイ</t>
    </rPh>
    <rPh sb="63" eb="65">
      <t>ミマン</t>
    </rPh>
    <phoneticPr fontId="2"/>
  </si>
  <si>
    <t>生年月日
（yyyy/mm/dd）</t>
    <phoneticPr fontId="2"/>
  </si>
  <si>
    <t>レセ
種類</t>
    <rPh sb="3" eb="5">
      <t>シュルイ</t>
    </rPh>
    <phoneticPr fontId="2"/>
  </si>
  <si>
    <r>
      <t xml:space="preserve">総医療費
</t>
    </r>
    <r>
      <rPr>
        <b/>
        <sz val="10"/>
        <rFont val="ＭＳ 明朝"/>
        <family val="1"/>
        <charset val="128"/>
      </rPr>
      <t>（円）</t>
    </r>
    <rPh sb="0" eb="4">
      <t>ソウイリョウヒ</t>
    </rPh>
    <rPh sb="6" eb="7">
      <t>エン</t>
    </rPh>
    <phoneticPr fontId="2"/>
  </si>
  <si>
    <r>
      <t xml:space="preserve">窓口負担額
</t>
    </r>
    <r>
      <rPr>
        <b/>
        <sz val="10"/>
        <rFont val="ＭＳ 明朝"/>
        <family val="1"/>
        <charset val="128"/>
      </rPr>
      <t>（円）</t>
    </r>
    <rPh sb="0" eb="2">
      <t>マドグチ</t>
    </rPh>
    <rPh sb="2" eb="5">
      <t>フタンガク</t>
    </rPh>
    <rPh sb="7" eb="8">
      <t>エン</t>
    </rPh>
    <phoneticPr fontId="2"/>
  </si>
  <si>
    <r>
      <t xml:space="preserve">医・調合算
</t>
    </r>
    <r>
      <rPr>
        <b/>
        <sz val="10"/>
        <rFont val="ＭＳ 明朝"/>
        <family val="1"/>
        <charset val="128"/>
      </rPr>
      <t>（円）</t>
    </r>
    <rPh sb="0" eb="1">
      <t>イ</t>
    </rPh>
    <rPh sb="2" eb="3">
      <t>チョウ</t>
    </rPh>
    <rPh sb="3" eb="5">
      <t>ガッサン</t>
    </rPh>
    <rPh sb="7" eb="8">
      <t>エン</t>
    </rPh>
    <phoneticPr fontId="2"/>
  </si>
  <si>
    <t>例</t>
    <rPh sb="0" eb="1">
      <t>レイ</t>
    </rPh>
    <phoneticPr fontId="2"/>
  </si>
  <si>
    <t>〇〇〇医院</t>
    <rPh sb="3" eb="5">
      <t>イイン</t>
    </rPh>
    <phoneticPr fontId="2"/>
  </si>
  <si>
    <t>➡合算額が21,000円以上が対象</t>
    <rPh sb="1" eb="4">
      <t>ガッサンガク</t>
    </rPh>
    <rPh sb="11" eb="12">
      <t>エン</t>
    </rPh>
    <rPh sb="12" eb="14">
      <t>イジョウ</t>
    </rPh>
    <rPh sb="15" eb="17">
      <t>タイショウ</t>
    </rPh>
    <phoneticPr fontId="2"/>
  </si>
  <si>
    <r>
      <t>△△△薬局</t>
    </r>
    <r>
      <rPr>
        <sz val="7"/>
        <color rgb="FFFF0000"/>
        <rFont val="ＭＳ 明朝"/>
        <family val="1"/>
        <charset val="128"/>
      </rPr>
      <t>（上記に対応するもの）</t>
    </r>
    <rPh sb="3" eb="5">
      <t>ヤッキョク</t>
    </rPh>
    <rPh sb="6" eb="8">
      <t>ジョウキ</t>
    </rPh>
    <rPh sb="9" eb="11">
      <t>タイオウ</t>
    </rPh>
    <phoneticPr fontId="2"/>
  </si>
  <si>
    <t>外来：定額 8,000円　入院含む：定額24,600円（低所得II）</t>
    <rPh sb="0" eb="2">
      <t>ガイライ</t>
    </rPh>
    <rPh sb="3" eb="5">
      <t>テイガク</t>
    </rPh>
    <rPh sb="11" eb="12">
      <t>エン</t>
    </rPh>
    <rPh sb="13" eb="15">
      <t>ニュウイン</t>
    </rPh>
    <rPh sb="15" eb="16">
      <t>フク</t>
    </rPh>
    <rPh sb="18" eb="20">
      <t>テイガクイッパン</t>
    </rPh>
    <phoneticPr fontId="2"/>
  </si>
  <si>
    <t>}</t>
    <phoneticPr fontId="2"/>
  </si>
  <si>
    <t>外来自己負担残額</t>
    <rPh sb="0" eb="2">
      <t>ガイライ</t>
    </rPh>
    <rPh sb="2" eb="8">
      <t>ジコフタンザンガク</t>
    </rPh>
    <phoneticPr fontId="2"/>
  </si>
  <si>
    <t>窓口負担
合計（円）</t>
    <rPh sb="0" eb="2">
      <t>マドグチ</t>
    </rPh>
    <rPh sb="2" eb="4">
      <t>フタン</t>
    </rPh>
    <rPh sb="5" eb="7">
      <t>ゴウケイ</t>
    </rPh>
    <rPh sb="8" eb="9">
      <t>エン</t>
    </rPh>
    <phoneticPr fontId="2"/>
  </si>
  <si>
    <t>自己負担
残額（円）</t>
    <rPh sb="0" eb="4">
      <t>ジコフタン</t>
    </rPh>
    <rPh sb="5" eb="7">
      <t>ザンガク</t>
    </rPh>
    <rPh sb="8" eb="9">
      <t>エン</t>
    </rPh>
    <phoneticPr fontId="2"/>
  </si>
  <si>
    <t>高額療養費（円）</t>
    <rPh sb="0" eb="2">
      <t>コウガク</t>
    </rPh>
    <rPh sb="2" eb="5">
      <t>リョウヨウヒ</t>
    </rPh>
    <rPh sb="6" eb="7">
      <t>エン</t>
    </rPh>
    <phoneticPr fontId="2"/>
  </si>
  <si>
    <t>自己負担
限度額（円）</t>
    <rPh sb="9" eb="10">
      <t>エン</t>
    </rPh>
    <phoneticPr fontId="2"/>
  </si>
  <si>
    <t>高額療養費合計：</t>
    <rPh sb="0" eb="5">
      <t>コウガクリョウヨウヒ</t>
    </rPh>
    <rPh sb="5" eb="7">
      <t>ゴウケイ</t>
    </rPh>
    <phoneticPr fontId="2"/>
  </si>
  <si>
    <t>外来:定額18,000円(一般/多数) 入院含む:定額44,400円(一般/多数)</t>
    <rPh sb="0" eb="2">
      <t>ガイライ</t>
    </rPh>
    <rPh sb="3" eb="5">
      <t>テイガク</t>
    </rPh>
    <rPh sb="11" eb="12">
      <t>エン</t>
    </rPh>
    <rPh sb="13" eb="15">
      <t>イッパン</t>
    </rPh>
    <rPh sb="16" eb="18">
      <t>タスウ</t>
    </rPh>
    <rPh sb="20" eb="22">
      <t>ニュウイン</t>
    </rPh>
    <rPh sb="22" eb="23">
      <t>フク</t>
    </rPh>
    <rPh sb="25" eb="27">
      <t>テイガク</t>
    </rPh>
    <rPh sb="35" eb="37">
      <t>イッパン</t>
    </rPh>
    <rPh sb="38" eb="40">
      <t>タスウ</t>
    </rPh>
    <phoneticPr fontId="2"/>
  </si>
  <si>
    <t>窓口負担額合計：</t>
    <rPh sb="0" eb="5">
      <t>マドグチフタンガク</t>
    </rPh>
    <rPh sb="5" eb="7">
      <t>ゴウケイ</t>
    </rPh>
    <phoneticPr fontId="2"/>
  </si>
  <si>
    <t>自己負担限度額：</t>
    <rPh sb="0" eb="7">
      <t>ジコフタンゲンドガク</t>
    </rPh>
    <phoneticPr fontId="2"/>
  </si>
  <si>
    <t>別紙 Ⓐ にレセプトの明細を記載してください</t>
    <rPh sb="0" eb="2">
      <t>ベッシ</t>
    </rPh>
    <rPh sb="11" eb="13">
      <t>メイサイ</t>
    </rPh>
    <rPh sb="14" eb="16">
      <t>キサイ</t>
    </rPh>
    <phoneticPr fontId="2"/>
  </si>
  <si>
    <t>別紙 Ⓐ Ⓑ にレセプトの明細を記載してください</t>
    <rPh sb="0" eb="2">
      <t>ベッシ</t>
    </rPh>
    <rPh sb="13" eb="15">
      <t>メイサイ</t>
    </rPh>
    <rPh sb="16" eb="18">
      <t>キサイ</t>
    </rPh>
    <phoneticPr fontId="2"/>
  </si>
  <si>
    <t>限度額</t>
    <rPh sb="0" eb="3">
      <t>ゲンドガク</t>
    </rPh>
    <phoneticPr fontId="2"/>
  </si>
  <si>
    <t>自己負担限度額</t>
    <rPh sb="0" eb="7">
      <t>ジコフタンゲンドガク</t>
    </rPh>
    <phoneticPr fontId="2"/>
  </si>
  <si>
    <t>残額</t>
    <rPh sb="0" eb="2">
      <t>ザンガク</t>
    </rPh>
    <phoneticPr fontId="2"/>
  </si>
  <si>
    <t>外来：定額 8,000円　入院含む：定額15,000円（低所得I）</t>
    <rPh sb="0" eb="2">
      <t>ガイライ</t>
    </rPh>
    <rPh sb="3" eb="5">
      <t>テイガク</t>
    </rPh>
    <rPh sb="11" eb="12">
      <t>エン</t>
    </rPh>
    <rPh sb="13" eb="15">
      <t>ニュウイン</t>
    </rPh>
    <rPh sb="15" eb="16">
      <t>フク</t>
    </rPh>
    <rPh sb="18" eb="20">
      <t>テイガクイッパン</t>
    </rPh>
    <phoneticPr fontId="2"/>
  </si>
  <si>
    <t>別紙 Ⓑ にレセプトの明細を記載してください</t>
    <rPh sb="0" eb="2">
      <t>ベッシ</t>
    </rPh>
    <rPh sb="11" eb="13">
      <t>メイサイ</t>
    </rPh>
    <rPh sb="14" eb="16">
      <t>キサイ</t>
    </rPh>
    <phoneticPr fontId="2"/>
  </si>
  <si>
    <t>外来：定額18,000円（一般） 入院含む：定額57,600円（一般）</t>
    <rPh sb="0" eb="2">
      <t>ガイライ</t>
    </rPh>
    <rPh sb="3" eb="5">
      <t>テイガク</t>
    </rPh>
    <rPh sb="11" eb="12">
      <t>エン</t>
    </rPh>
    <rPh sb="13" eb="15">
      <t>イッパン</t>
    </rPh>
    <rPh sb="17" eb="19">
      <t>ニュウイン</t>
    </rPh>
    <rPh sb="19" eb="20">
      <t>フク</t>
    </rPh>
    <rPh sb="22" eb="24">
      <t>テイガク</t>
    </rPh>
    <rPh sb="32" eb="34">
      <t>イッパン</t>
    </rPh>
    <phoneticPr fontId="2"/>
  </si>
  <si>
    <t>非該当（12ヶ月間に高額療養費の該当月が4回未満）</t>
    <rPh sb="0" eb="1">
      <t>ヒ</t>
    </rPh>
    <rPh sb="1" eb="3">
      <t>ガイトウ</t>
    </rPh>
    <rPh sb="7" eb="8">
      <t>ゲツ</t>
    </rPh>
    <rPh sb="8" eb="9">
      <t>カン</t>
    </rPh>
    <rPh sb="10" eb="12">
      <t>コウガク</t>
    </rPh>
    <rPh sb="12" eb="15">
      <t>リョウヨウヒ</t>
    </rPh>
    <rPh sb="16" eb="19">
      <t>ガイトウツキ</t>
    </rPh>
    <rPh sb="21" eb="22">
      <t>カイ</t>
    </rPh>
    <rPh sb="22" eb="24">
      <t>ミマン</t>
    </rPh>
    <phoneticPr fontId="2"/>
  </si>
  <si>
    <t>( １:70歳未満 ２:70歳以上 ）</t>
    <rPh sb="6" eb="7">
      <t>サイ</t>
    </rPh>
    <rPh sb="7" eb="9">
      <t>ミマン</t>
    </rPh>
    <rPh sb="14" eb="15">
      <t>サイ</t>
    </rPh>
    <rPh sb="15" eb="17">
      <t>イジョウ</t>
    </rPh>
    <phoneticPr fontId="2"/>
  </si>
  <si>
    <t>本 人 区 分</t>
    <rPh sb="0" eb="1">
      <t>ホン</t>
    </rPh>
    <rPh sb="2" eb="3">
      <t>ヒト</t>
    </rPh>
    <rPh sb="4" eb="5">
      <t>ク</t>
    </rPh>
    <rPh sb="6" eb="7">
      <t>ブン</t>
    </rPh>
    <phoneticPr fontId="2"/>
  </si>
  <si>
    <t>７０歳以上</t>
    <rPh sb="2" eb="5">
      <t>サイイジョウ</t>
    </rPh>
    <phoneticPr fontId="2"/>
  </si>
  <si>
    <t>本人区分</t>
    <rPh sb="0" eb="4">
      <t>ホンニンクブン</t>
    </rPh>
    <phoneticPr fontId="2"/>
  </si>
  <si>
    <t>７０歳未満</t>
    <rPh sb="2" eb="5">
      <t>サイミマン</t>
    </rPh>
    <phoneticPr fontId="2"/>
  </si>
  <si>
    <t>世帯構成</t>
    <rPh sb="0" eb="2">
      <t>セタイ</t>
    </rPh>
    <rPh sb="2" eb="4">
      <t>コウセイ</t>
    </rPh>
    <phoneticPr fontId="2"/>
  </si>
  <si>
    <t>所得区分</t>
    <rPh sb="0" eb="4">
      <t>ショトククブン</t>
    </rPh>
    <phoneticPr fontId="2"/>
  </si>
  <si>
    <t>現役並みI</t>
  </si>
  <si>
    <t>多数該当</t>
    <rPh sb="0" eb="4">
      <t>タスウガイトウ</t>
    </rPh>
    <phoneticPr fontId="2"/>
  </si>
  <si>
    <t>自己負担限度額②</t>
    <rPh sb="0" eb="7">
      <t>ジコフタンゲンドガク</t>
    </rPh>
    <phoneticPr fontId="2"/>
  </si>
  <si>
    <t>定額 57,600円（区分エ）</t>
    <rPh sb="0" eb="2">
      <t>テイガク</t>
    </rPh>
    <rPh sb="9" eb="10">
      <t>エン</t>
    </rPh>
    <rPh sb="11" eb="13">
      <t>クブン</t>
    </rPh>
    <phoneticPr fontId="2"/>
  </si>
  <si>
    <t>定額 35,400円（区分オ）</t>
    <rPh sb="0" eb="2">
      <t>テイガク</t>
    </rPh>
    <rPh sb="9" eb="10">
      <t>エン</t>
    </rPh>
    <rPh sb="11" eb="13">
      <t>クブン</t>
    </rPh>
    <phoneticPr fontId="2"/>
  </si>
  <si>
    <t>定額 140,100円（区分ア、多数）</t>
    <rPh sb="0" eb="2">
      <t>テイガク</t>
    </rPh>
    <rPh sb="10" eb="11">
      <t>エン</t>
    </rPh>
    <rPh sb="12" eb="14">
      <t>クブン</t>
    </rPh>
    <rPh sb="16" eb="18">
      <t>タスウ</t>
    </rPh>
    <phoneticPr fontId="2"/>
  </si>
  <si>
    <t>定額 93,000円（区分イ、多数）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</si>
  <si>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44,400円（区分ウ、多数）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</si>
  <si>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44,400円（区分エ、多数）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</si>
  <si>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24,600円（区分オ、多数）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</si>
  <si>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140,100円（現役並みIII、多数）</t>
    <rPh sb="0" eb="2">
      <t>テイガク</t>
    </rPh>
    <rPh sb="10" eb="11">
      <t>エン</t>
    </rPh>
    <rPh sb="12" eb="15">
      <t>ゲンエキナ</t>
    </rPh>
    <rPh sb="20" eb="22">
      <t>タスウ</t>
    </rPh>
    <phoneticPr fontId="2"/>
  </si>
  <si>
    <t>定額 93,000円（現役並みII、多数）</t>
    <rPh sb="0" eb="2">
      <t>テイガク</t>
    </rPh>
    <rPh sb="9" eb="10">
      <t>エン</t>
    </rPh>
    <rPh sb="11" eb="14">
      <t>ゲンエキナ</t>
    </rPh>
    <rPh sb="18" eb="20">
      <t>タスウ</t>
    </rPh>
    <phoneticPr fontId="2"/>
  </si>
  <si>
    <t>定額 44,400円（現役並みI、多数）</t>
    <rPh sb="0" eb="2">
      <t>テイガク</t>
    </rPh>
    <rPh sb="9" eb="10">
      <t>エン</t>
    </rPh>
    <rPh sb="11" eb="14">
      <t>ゲンエキナ</t>
    </rPh>
    <rPh sb="17" eb="19">
      <t>タスウ</t>
    </rPh>
    <phoneticPr fontId="2"/>
  </si>
  <si>
    <t>自己負担限度額①</t>
    <rPh sb="0" eb="7">
      <t>ジコフタンゲンドガク</t>
    </rPh>
    <phoneticPr fontId="2"/>
  </si>
  <si>
    <t>自己負担限度額③</t>
    <rPh sb="0" eb="7">
      <t>ジコフタンゲンドガク</t>
    </rPh>
    <phoneticPr fontId="2"/>
  </si>
  <si>
    <t>世帯全体：</t>
    <rPh sb="0" eb="4">
      <t>セタイゼンタイ</t>
    </rPh>
    <phoneticPr fontId="2"/>
  </si>
  <si>
    <t>総医療費</t>
    <rPh sb="0" eb="4">
      <t>ソウイリョウヒ</t>
    </rPh>
    <phoneticPr fontId="2"/>
  </si>
  <si>
    <t>明細記入</t>
    <rPh sb="0" eb="2">
      <t>メイサイ</t>
    </rPh>
    <rPh sb="2" eb="4">
      <t>キニュウ</t>
    </rPh>
    <phoneticPr fontId="2"/>
  </si>
  <si>
    <t>別紙 Ⓒ Ⓓ  にレセプトの明細を記載してください</t>
    <rPh sb="0" eb="2">
      <t>ベッシ</t>
    </rPh>
    <rPh sb="14" eb="16">
      <t>メイサイ</t>
    </rPh>
    <rPh sb="17" eb="19">
      <t>キサイ</t>
    </rPh>
    <phoneticPr fontId="2"/>
  </si>
  <si>
    <t>別紙 Ⓐ Ⓒ Ⓓ  にレセプトの明細を記載してください</t>
    <rPh sb="0" eb="2">
      <t>ベッシ</t>
    </rPh>
    <rPh sb="16" eb="18">
      <t>メイサイ</t>
    </rPh>
    <rPh sb="19" eb="21">
      <t>キサイ</t>
    </rPh>
    <phoneticPr fontId="2"/>
  </si>
  <si>
    <t>別紙にレセプトの明細を記載してください</t>
    <rPh sb="0" eb="2">
      <t>ベッシ</t>
    </rPh>
    <rPh sb="8" eb="10">
      <t>メイサイ</t>
    </rPh>
    <rPh sb="11" eb="13">
      <t>キサイ</t>
    </rPh>
    <phoneticPr fontId="2"/>
  </si>
  <si>
    <t xml:space="preserve"> ( １:70歳未満のみ ２:70歳以上のみ ３:70歳未満と70歳以上の世帯）</t>
    <rPh sb="7" eb="8">
      <t>サイ</t>
    </rPh>
    <rPh sb="8" eb="10">
      <t>ミマン</t>
    </rPh>
    <rPh sb="17" eb="18">
      <t>サイ</t>
    </rPh>
    <rPh sb="18" eb="20">
      <t>イジョウ</t>
    </rPh>
    <rPh sb="27" eb="28">
      <t>サイ</t>
    </rPh>
    <rPh sb="28" eb="30">
      <t>ミマン</t>
    </rPh>
    <rPh sb="33" eb="36">
      <t>サイイジョウ</t>
    </rPh>
    <rPh sb="37" eb="39">
      <t>セタイ</t>
    </rPh>
    <phoneticPr fontId="2"/>
  </si>
  <si>
    <t>７０歳未満のみの世帯</t>
    <rPh sb="2" eb="5">
      <t>サイミマン</t>
    </rPh>
    <rPh sb="8" eb="10">
      <t>セタイ</t>
    </rPh>
    <phoneticPr fontId="2"/>
  </si>
  <si>
    <t>70歳未満と70歳以上の世帯</t>
    <rPh sb="2" eb="5">
      <t>サイミマン</t>
    </rPh>
    <rPh sb="8" eb="9">
      <t>サイ</t>
    </rPh>
    <rPh sb="9" eb="11">
      <t>イジョウ</t>
    </rPh>
    <rPh sb="12" eb="14">
      <t>セタイ</t>
    </rPh>
    <phoneticPr fontId="2"/>
  </si>
  <si>
    <t>高齢受給者世帯</t>
    <rPh sb="0" eb="5">
      <t>コウレイジュキュウシャ</t>
    </rPh>
    <rPh sb="5" eb="7">
      <t>セタイ</t>
    </rPh>
    <phoneticPr fontId="2"/>
  </si>
  <si>
    <t>世帯区分</t>
    <rPh sb="0" eb="4">
      <t>セタイクブン</t>
    </rPh>
    <phoneticPr fontId="2"/>
  </si>
  <si>
    <t>限度額②</t>
    <rPh sb="0" eb="3">
      <t>ゲンドガク</t>
    </rPh>
    <phoneticPr fontId="2"/>
  </si>
  <si>
    <t>限度額①</t>
    <rPh sb="0" eb="3">
      <t>ゲンドガク</t>
    </rPh>
    <phoneticPr fontId="2"/>
  </si>
  <si>
    <t>別紙１：Ⓐ７０歳未満　Ⓑ７０歳以上（窓口負担３割）
別紙２：７０歳以上（窓口負担２割）Ⓒ外来　Ⓓ入院</t>
    <rPh sb="0" eb="2">
      <t>ベッシ</t>
    </rPh>
    <rPh sb="7" eb="10">
      <t>サイミマン</t>
    </rPh>
    <rPh sb="14" eb="17">
      <t>サイイジョウ</t>
    </rPh>
    <rPh sb="18" eb="20">
      <t>マドグチ</t>
    </rPh>
    <rPh sb="20" eb="22">
      <t>フタン</t>
    </rPh>
    <rPh sb="23" eb="24">
      <t>ワリ</t>
    </rPh>
    <rPh sb="26" eb="28">
      <t>ベッシ</t>
    </rPh>
    <rPh sb="32" eb="35">
      <t>サイイジョウ</t>
    </rPh>
    <rPh sb="36" eb="40">
      <t>マドグチフタン</t>
    </rPh>
    <rPh sb="41" eb="42">
      <t>ワリ</t>
    </rPh>
    <rPh sb="44" eb="46">
      <t>ガイライ</t>
    </rPh>
    <rPh sb="48" eb="50">
      <t>ニュウイン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</si>
  <si>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</si>
  <si>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</si>
  <si>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</si>
  <si>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</si>
  <si>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</si>
  <si>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ア多数</t>
    <rPh sb="1" eb="3">
      <t>タスウ</t>
    </rPh>
    <phoneticPr fontId="2"/>
  </si>
  <si>
    <t>イ多数</t>
    <rPh sb="1" eb="3">
      <t>タスウ</t>
    </rPh>
    <phoneticPr fontId="2"/>
  </si>
  <si>
    <t>ウ多数</t>
    <rPh sb="1" eb="3">
      <t>タスウ</t>
    </rPh>
    <phoneticPr fontId="2"/>
  </si>
  <si>
    <t>エ多数</t>
    <rPh sb="1" eb="3">
      <t>タスウ</t>
    </rPh>
    <phoneticPr fontId="2"/>
  </si>
  <si>
    <t>オ多数</t>
    <rPh sb="1" eb="3">
      <t>タスウ</t>
    </rPh>
    <phoneticPr fontId="2"/>
  </si>
  <si>
    <t>現役並みIII</t>
    <rPh sb="0" eb="3">
      <t>ゲンエキナ</t>
    </rPh>
    <phoneticPr fontId="2"/>
  </si>
  <si>
    <t>現役並みII</t>
    <rPh sb="0" eb="3">
      <t>ゲンエキナ</t>
    </rPh>
    <phoneticPr fontId="2"/>
  </si>
  <si>
    <t>別紙記載</t>
    <rPh sb="0" eb="2">
      <t>ベッシ</t>
    </rPh>
    <rPh sb="2" eb="4">
      <t>キサイ</t>
    </rPh>
    <phoneticPr fontId="2"/>
  </si>
  <si>
    <t>限度額③</t>
    <rPh sb="0" eb="3">
      <t>ゲンドガク</t>
    </rPh>
    <phoneticPr fontId="2"/>
  </si>
  <si>
    <t>高齢者分：</t>
    <rPh sb="0" eb="2">
      <t>コウレイ</t>
    </rPh>
    <rPh sb="2" eb="3">
      <t>シャ</t>
    </rPh>
    <rPh sb="3" eb="4">
      <t>ブン</t>
    </rPh>
    <phoneticPr fontId="2"/>
  </si>
  <si>
    <t>➡自己負担額の年間上限144,000円
（前年8月～当年7月分の合計）</t>
  </si>
  <si>
    <t>前月までの累計</t>
  </si>
  <si>
    <t>円</t>
  </si>
  <si>
    <t>Ⓓ７０歳以上（窓口負担２割）の医療費（入院）</t>
    <rPh sb="3" eb="4">
      <t>サイ</t>
    </rPh>
    <rPh sb="4" eb="6">
      <t>イジョウ</t>
    </rPh>
    <rPh sb="7" eb="11">
      <t>マドグチフタン</t>
    </rPh>
    <rPh sb="12" eb="13">
      <t>ワリ</t>
    </rPh>
    <rPh sb="15" eb="18">
      <t>イリョウヒ</t>
    </rPh>
    <rPh sb="19" eb="21">
      <t>ニュウイン</t>
    </rPh>
    <phoneticPr fontId="2"/>
  </si>
  <si>
    <t>Ⓒ７０歳以上（窓口負担２割）の医療費（外来）</t>
    <rPh sb="3" eb="4">
      <t>サイ</t>
    </rPh>
    <rPh sb="4" eb="6">
      <t>イジョウ</t>
    </rPh>
    <rPh sb="7" eb="11">
      <t>マドグチフタン</t>
    </rPh>
    <rPh sb="12" eb="13">
      <t>ワリ</t>
    </rPh>
    <rPh sb="15" eb="18">
      <t>イリョウヒ</t>
    </rPh>
    <rPh sb="19" eb="21">
      <t>ガイライ</t>
    </rPh>
    <phoneticPr fontId="2"/>
  </si>
  <si>
    <t>Ⓐ ７０歳未満の医療費</t>
    <rPh sb="4" eb="5">
      <t>サイ</t>
    </rPh>
    <rPh sb="5" eb="7">
      <t>ミマン</t>
    </rPh>
    <rPh sb="8" eb="11">
      <t>イリョウヒ</t>
    </rPh>
    <phoneticPr fontId="2"/>
  </si>
  <si>
    <t>　該当月に同一世帯で発生した７０歳未満の者のレセプトの中から、窓口負担額が21,000円以上のすべてのレセプト（医科・調剤を合算して21,000円以上となる場合を含む）の明細を記載してください。</t>
    <rPh sb="1" eb="3">
      <t>ガイトウ</t>
    </rPh>
    <rPh sb="3" eb="4">
      <t>ツキ</t>
    </rPh>
    <rPh sb="5" eb="7">
      <t>ドウイツ</t>
    </rPh>
    <rPh sb="7" eb="9">
      <t>セタイ</t>
    </rPh>
    <rPh sb="10" eb="12">
      <t>ハッセイ</t>
    </rPh>
    <rPh sb="16" eb="19">
      <t>サイミマン</t>
    </rPh>
    <rPh sb="20" eb="21">
      <t>モノ</t>
    </rPh>
    <rPh sb="27" eb="28">
      <t>ナカ</t>
    </rPh>
    <rPh sb="31" eb="36">
      <t>マドグチフタンガク</t>
    </rPh>
    <rPh sb="43" eb="44">
      <t>エン</t>
    </rPh>
    <rPh sb="44" eb="46">
      <t>イジョウ</t>
    </rPh>
    <rPh sb="56" eb="58">
      <t>イカ</t>
    </rPh>
    <rPh sb="59" eb="61">
      <t>チョウザイ</t>
    </rPh>
    <rPh sb="62" eb="64">
      <t>ガッサン</t>
    </rPh>
    <rPh sb="72" eb="73">
      <t>エン</t>
    </rPh>
    <rPh sb="73" eb="75">
      <t>イジョウ</t>
    </rPh>
    <rPh sb="78" eb="80">
      <t>バアイ</t>
    </rPh>
    <rPh sb="81" eb="82">
      <t>フク</t>
    </rPh>
    <rPh sb="85" eb="87">
      <t>メイサイ</t>
    </rPh>
    <rPh sb="88" eb="90">
      <t>キサイ</t>
    </rPh>
    <phoneticPr fontId="2"/>
  </si>
  <si>
    <t>Ⓑ ７０歳以上（窓口負担３割）の医療費</t>
    <rPh sb="4" eb="5">
      <t>サイ</t>
    </rPh>
    <rPh sb="5" eb="7">
      <t>イジョウ</t>
    </rPh>
    <rPh sb="8" eb="12">
      <t>マドグチフタン</t>
    </rPh>
    <rPh sb="13" eb="14">
      <t>ワリ</t>
    </rPh>
    <rPh sb="16" eb="19">
      <t>イリョウヒ</t>
    </rPh>
    <phoneticPr fontId="2"/>
  </si>
  <si>
    <t>　該当月に同一世帯で発生した、高齢受給者（窓口負担３割）のすべてのレセプト（金額に制限なし）の明細を記載してください。</t>
    <rPh sb="1" eb="3">
      <t>ガイトウ</t>
    </rPh>
    <rPh sb="3" eb="4">
      <t>ツキ</t>
    </rPh>
    <rPh sb="5" eb="7">
      <t>ドウイツ</t>
    </rPh>
    <rPh sb="7" eb="9">
      <t>セタイ</t>
    </rPh>
    <rPh sb="10" eb="12">
      <t>ハッセイ</t>
    </rPh>
    <rPh sb="15" eb="20">
      <t>コウレイジュキュウシャ</t>
    </rPh>
    <rPh sb="21" eb="25">
      <t>マドグチフタン</t>
    </rPh>
    <rPh sb="26" eb="27">
      <t>ワリ</t>
    </rPh>
    <rPh sb="38" eb="40">
      <t>キンガク</t>
    </rPh>
    <rPh sb="41" eb="43">
      <t>セイゲン</t>
    </rPh>
    <rPh sb="47" eb="49">
      <t>メイサイ</t>
    </rPh>
    <rPh sb="50" eb="52">
      <t>キサイ</t>
    </rPh>
    <phoneticPr fontId="2"/>
  </si>
  <si>
    <t>　該当月に発生した同一世帯の高齢受給者（窓口負担２割）の外来レセプトのすべてを記載してください。個人単位で自己負担限度額を超えた場合、超えた額が高額療養費となります。</t>
    <rPh sb="1" eb="3">
      <t>ガイトウ</t>
    </rPh>
    <rPh sb="3" eb="4">
      <t>ツキ</t>
    </rPh>
    <rPh sb="5" eb="7">
      <t>ハッセイ</t>
    </rPh>
    <rPh sb="9" eb="11">
      <t>ドウイツ</t>
    </rPh>
    <rPh sb="11" eb="13">
      <t>セタイ</t>
    </rPh>
    <rPh sb="14" eb="19">
      <t>コウレイジュキュウシャ</t>
    </rPh>
    <rPh sb="20" eb="22">
      <t>マドグチ</t>
    </rPh>
    <rPh sb="22" eb="24">
      <t>フタン</t>
    </rPh>
    <rPh sb="25" eb="26">
      <t>ワリ</t>
    </rPh>
    <rPh sb="28" eb="30">
      <t>ガイライ</t>
    </rPh>
    <rPh sb="39" eb="41">
      <t>キサイ</t>
    </rPh>
    <rPh sb="48" eb="50">
      <t>コジン</t>
    </rPh>
    <phoneticPr fontId="2"/>
  </si>
  <si>
    <t>別紙ⒸⒹ
自己負担残額</t>
    <rPh sb="0" eb="2">
      <t>ベッシ</t>
    </rPh>
    <rPh sb="5" eb="9">
      <t>ジコフタン</t>
    </rPh>
    <rPh sb="9" eb="10">
      <t>ザン</t>
    </rPh>
    <rPh sb="10" eb="11">
      <t>ガク</t>
    </rPh>
    <phoneticPr fontId="2"/>
  </si>
  <si>
    <t>窓口負担</t>
    <rPh sb="0" eb="4">
      <t>マドグチフタン</t>
    </rPh>
    <phoneticPr fontId="2"/>
  </si>
  <si>
    <t>高額療養費</t>
    <rPh sb="0" eb="5">
      <t>コウガクリョウヨウヒ</t>
    </rPh>
    <phoneticPr fontId="2"/>
  </si>
  <si>
    <t>限度額</t>
    <rPh sb="0" eb="3">
      <t>ゲンドガク</t>
    </rPh>
    <phoneticPr fontId="2"/>
  </si>
  <si>
    <t>医 療 費 合 計：</t>
    <rPh sb="0" eb="1">
      <t>イ</t>
    </rPh>
    <rPh sb="2" eb="3">
      <t>リョウ</t>
    </rPh>
    <rPh sb="4" eb="5">
      <t>ヒ</t>
    </rPh>
    <rPh sb="6" eb="7">
      <t>ゴウ</t>
    </rPh>
    <rPh sb="8" eb="9">
      <t>ケイ</t>
    </rPh>
    <phoneticPr fontId="2"/>
  </si>
  <si>
    <t>＊区分「一般」適用者のみ</t>
    <rPh sb="1" eb="3">
      <t>クブン</t>
    </rPh>
    <rPh sb="4" eb="6">
      <t>イッパン</t>
    </rPh>
    <rPh sb="7" eb="10">
      <t>テキヨウシャ</t>
    </rPh>
    <phoneticPr fontId="2"/>
  </si>
  <si>
    <t>E</t>
    <phoneticPr fontId="2"/>
  </si>
  <si>
    <t>所得分②</t>
    <rPh sb="0" eb="3">
      <t>ショトクブン</t>
    </rPh>
    <phoneticPr fontId="2"/>
  </si>
  <si>
    <t>( １:区ア ２:区イ ３:区ウ ４:区エ ５:区オ )</t>
    <phoneticPr fontId="2"/>
  </si>
  <si>
    <t>( ６:現役並みIII ７:現役並みII  ８:現役並みI  ９:一般 １０:低所得II １１:低所得I )</t>
    <phoneticPr fontId="2"/>
  </si>
  <si>
    <t xml:space="preserve">(1:区ア 2:区イ 3:区ウ 4:区エ 5:区オ 6:現役並みIII 7:現役並みII  8:現役並みI  9:一般 10:低所得II  11:低所得I) </t>
    <phoneticPr fontId="2"/>
  </si>
  <si>
    <t>1～11</t>
    <phoneticPr fontId="2"/>
  </si>
  <si>
    <t>本人番号</t>
    <rPh sb="0" eb="2">
      <t>ホンニン</t>
    </rPh>
    <rPh sb="2" eb="4">
      <t>バンゴウ</t>
    </rPh>
    <phoneticPr fontId="2"/>
  </si>
  <si>
    <t>世帯区分</t>
    <rPh sb="0" eb="2">
      <t>セタイ</t>
    </rPh>
    <rPh sb="2" eb="4">
      <t>クブン</t>
    </rPh>
    <phoneticPr fontId="2"/>
  </si>
  <si>
    <t>世帯番号</t>
    <rPh sb="0" eb="2">
      <t>セタイ</t>
    </rPh>
    <rPh sb="2" eb="4">
      <t>バンゴウ</t>
    </rPh>
    <phoneticPr fontId="2"/>
  </si>
  <si>
    <t>所得番号</t>
    <rPh sb="0" eb="2">
      <t>ショトク</t>
    </rPh>
    <rPh sb="2" eb="4">
      <t>バンゴウ</t>
    </rPh>
    <phoneticPr fontId="2"/>
  </si>
  <si>
    <t>多数番号</t>
    <rPh sb="0" eb="2">
      <t>タスウ</t>
    </rPh>
    <rPh sb="2" eb="4">
      <t>バンゴウ</t>
    </rPh>
    <phoneticPr fontId="2"/>
  </si>
  <si>
    <t>⑨</t>
    <phoneticPr fontId="2"/>
  </si>
  <si>
    <t>高額療養費に該当しません</t>
    <phoneticPr fontId="2"/>
  </si>
  <si>
    <t>＝ ⑧窓口負担額合計 - ⑥自己負担限度額</t>
    <phoneticPr fontId="2"/>
  </si>
  <si>
    <t>申請額</t>
    <rPh sb="0" eb="3">
      <t>シンセイガク</t>
    </rPh>
    <phoneticPr fontId="2"/>
  </si>
  <si>
    <t>252,600円＋(⑦総医療費 - 842,000円 ) x 1％</t>
    <rPh sb="7" eb="8">
      <t>エン</t>
    </rPh>
    <rPh sb="11" eb="15">
      <t>ソウイリョウヒ</t>
    </rPh>
    <rPh sb="25" eb="26">
      <t>エン</t>
    </rPh>
    <phoneticPr fontId="2"/>
  </si>
  <si>
    <t>167,400円＋(⑦総医療費 - 558,000円 ) x 1％</t>
    <rPh sb="7" eb="8">
      <t>エン</t>
    </rPh>
    <rPh sb="11" eb="15">
      <t>ソウイリョウヒ</t>
    </rPh>
    <rPh sb="25" eb="26">
      <t>エン</t>
    </rPh>
    <phoneticPr fontId="2"/>
  </si>
  <si>
    <t>80,100円＋(⑦総医療費 - 267,000円 ) x 1％</t>
    <rPh sb="6" eb="7">
      <t>エン</t>
    </rPh>
    <rPh sb="10" eb="14">
      <t>ソウイリョウヒ</t>
    </rPh>
    <rPh sb="24" eb="25">
      <t>エン</t>
    </rPh>
    <phoneticPr fontId="2"/>
  </si>
  <si>
    <t>申請額</t>
    <rPh sb="0" eb="3">
      <t>シンセイガク</t>
    </rPh>
    <phoneticPr fontId="2"/>
  </si>
  <si>
    <t>　該当月に同一世帯で発生した、高齢受給者（窓口負担２割）の入院レセプトのすべての明細を記載してください。</t>
    <rPh sb="1" eb="3">
      <t>ガイトウ</t>
    </rPh>
    <rPh sb="3" eb="4">
      <t>ツキ</t>
    </rPh>
    <rPh sb="5" eb="7">
      <t>ドウイツ</t>
    </rPh>
    <rPh sb="7" eb="9">
      <t>セタイ</t>
    </rPh>
    <rPh sb="10" eb="12">
      <t>ハッセイ</t>
    </rPh>
    <rPh sb="15" eb="20">
      <t>コウレイジュキュウシャ</t>
    </rPh>
    <rPh sb="21" eb="25">
      <t>マドグチフタン</t>
    </rPh>
    <rPh sb="26" eb="27">
      <t>ワリ</t>
    </rPh>
    <rPh sb="29" eb="31">
      <t>ニュウイン</t>
    </rPh>
    <rPh sb="40" eb="42">
      <t>メイサイ</t>
    </rPh>
    <rPh sb="43" eb="45">
      <t>キサイ</t>
    </rPh>
    <phoneticPr fontId="2"/>
  </si>
  <si>
    <t>受
取
代
理
委
任
欄</t>
    <rPh sb="0" eb="1">
      <t>ウケ</t>
    </rPh>
    <rPh sb="3" eb="4">
      <t>トリ</t>
    </rPh>
    <rPh sb="6" eb="7">
      <t>ダイ</t>
    </rPh>
    <rPh sb="9" eb="10">
      <t>オサム</t>
    </rPh>
    <rPh sb="12" eb="13">
      <t>イ</t>
    </rPh>
    <rPh sb="15" eb="16">
      <t>ニン</t>
    </rPh>
    <rPh sb="18" eb="19">
      <t>ラン</t>
    </rPh>
    <phoneticPr fontId="2"/>
  </si>
  <si>
    <t>銀行</t>
    <rPh sb="0" eb="2">
      <t>ギンコウ</t>
    </rPh>
    <phoneticPr fontId="2"/>
  </si>
  <si>
    <t>（フリガナ）</t>
    <phoneticPr fontId="2"/>
  </si>
  <si>
    <t>支店</t>
    <rPh sb="0" eb="2">
      <t>シテン</t>
    </rPh>
    <phoneticPr fontId="2"/>
  </si>
  <si>
    <t>信用金庫</t>
    <rPh sb="0" eb="4">
      <t>シンヨウキンコ</t>
    </rPh>
    <phoneticPr fontId="2"/>
  </si>
  <si>
    <t>口座番号</t>
    <rPh sb="0" eb="4">
      <t>コウザバンゴウ</t>
    </rPh>
    <phoneticPr fontId="2"/>
  </si>
  <si>
    <t>１.普通  ２.当座  ３.その他</t>
    <rPh sb="16" eb="17">
      <t>タ</t>
    </rPh>
    <phoneticPr fontId="2"/>
  </si>
  <si>
    <t>　　　任意継続被保険者及び資格喪失後に申請される方は、下記に振込先（被保険者（申請者）名義）　の
　　銀行口座をご記入下さい。</t>
    <rPh sb="3" eb="7">
      <t>ニンイケイゾク</t>
    </rPh>
    <rPh sb="7" eb="11">
      <t>ヒホケンシャ</t>
    </rPh>
    <rPh sb="11" eb="12">
      <t>オヨ</t>
    </rPh>
    <rPh sb="13" eb="18">
      <t>シカクソウシツゴ</t>
    </rPh>
    <rPh sb="19" eb="21">
      <t>シンセイ</t>
    </rPh>
    <rPh sb="24" eb="25">
      <t>カタ</t>
    </rPh>
    <rPh sb="27" eb="29">
      <t>カキ</t>
    </rPh>
    <rPh sb="30" eb="32">
      <t>フリコミ</t>
    </rPh>
    <rPh sb="32" eb="33">
      <t>サキ</t>
    </rPh>
    <rPh sb="34" eb="38">
      <t>ヒホケンシャ</t>
    </rPh>
    <rPh sb="39" eb="42">
      <t>シンセイシャ</t>
    </rPh>
    <rPh sb="43" eb="45">
      <t>メイギ</t>
    </rPh>
    <rPh sb="51" eb="55">
      <t>ギンコウコウザ</t>
    </rPh>
    <rPh sb="57" eb="59">
      <t>キニュウ</t>
    </rPh>
    <rPh sb="59" eb="60">
      <t>クダ</t>
    </rPh>
    <phoneticPr fontId="2"/>
  </si>
  <si>
    <t>高額療養費の振込先
（被保険者（申請者）
の名義に限ります）</t>
    <rPh sb="0" eb="5">
      <t>コウガクリョウヨウヒ</t>
    </rPh>
    <rPh sb="6" eb="9">
      <t>フリコミサキ</t>
    </rPh>
    <rPh sb="12" eb="16">
      <t>ヒホケンシャ</t>
    </rPh>
    <rPh sb="17" eb="20">
      <t>シンセイシャ</t>
    </rPh>
    <rPh sb="23" eb="25">
      <t>メイギ</t>
    </rPh>
    <rPh sb="26" eb="27">
      <t>カギ</t>
    </rPh>
    <phoneticPr fontId="2"/>
  </si>
  <si>
    <t>名　義　人　氏　名</t>
    <rPh sb="0" eb="1">
      <t>ナ</t>
    </rPh>
    <rPh sb="2" eb="3">
      <t>タダシ</t>
    </rPh>
    <rPh sb="4" eb="5">
      <t>ヒト</t>
    </rPh>
    <rPh sb="6" eb="7">
      <t>シ</t>
    </rPh>
    <rPh sb="8" eb="9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</si>
</sst>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yyyy&quot;年&quot;m&quot;月&quot;d&quot;日&quot;;@"/>
    <numFmt numFmtId="178" formatCode="0_);[Red]\(0\)"/>
    <numFmt numFmtId="179" formatCode="[$-F800]dddd\,\ mmmm\ dd\,\ yyyy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color indexed="10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48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auto="1"/>
      </bottom>
      <diagonal style="hair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6">
    <xf numFmtId="0" fontId="0" fillId="0" borderId="0" xfId="0"/>
    <xf numFmtId="0" fontId="3" fillId="0" borderId="0" xfId="0" applyFont="1"/>
    <xf numFmtId="0" fontId="8" fillId="0" borderId="0" xfId="0" applyFont="1" applyAlignment="1">
      <alignment vertical="center"/>
    </xf>
    <xf numFmtId="20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6" fillId="0" borderId="35" xfId="0" applyFont="1" applyBorder="1" applyAlignment="1">
      <alignment horizontal="center" vertical="center" shrinkToFit="1"/>
    </xf>
    <xf numFmtId="0" fontId="12" fillId="0" borderId="3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8" xfId="0" applyFont="1" applyBorder="1"/>
    <xf numFmtId="0" fontId="22" fillId="0" borderId="0" xfId="0" applyFont="1"/>
    <xf numFmtId="0" fontId="22" fillId="0" borderId="27" xfId="0" applyFont="1" applyBorder="1"/>
    <xf numFmtId="0" fontId="23" fillId="0" borderId="3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7" xfId="0" applyFont="1" applyBorder="1" applyAlignment="1">
      <alignment vertical="center"/>
    </xf>
    <xf numFmtId="0" fontId="24" fillId="0" borderId="61" xfId="0" applyFont="1" applyBorder="1" applyAlignment="1">
      <alignment horizontal="center" vertical="center"/>
    </xf>
    <xf numFmtId="38" fontId="22" fillId="0" borderId="0" xfId="1" applyFont="1" applyBorder="1" applyAlignment="1">
      <alignment horizontal="right" vertical="center"/>
    </xf>
    <xf numFmtId="0" fontId="22" fillId="0" borderId="39" xfId="0" applyFont="1" applyBorder="1"/>
    <xf numFmtId="0" fontId="22" fillId="0" borderId="29" xfId="0" applyFont="1" applyBorder="1"/>
    <xf numFmtId="0" fontId="22" fillId="0" borderId="31" xfId="0" applyFont="1" applyBorder="1"/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quotePrefix="1" applyFont="1" applyAlignment="1">
      <alignment vertical="center"/>
    </xf>
    <xf numFmtId="0" fontId="15" fillId="0" borderId="20" xfId="0" applyFont="1" applyBorder="1" applyAlignment="1">
      <alignment horizontal="right" vertical="center"/>
    </xf>
    <xf numFmtId="0" fontId="15" fillId="0" borderId="2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3" fillId="0" borderId="55" xfId="0" applyFont="1" applyBorder="1" applyAlignment="1">
      <alignment horizontal="center" vertical="center"/>
    </xf>
    <xf numFmtId="0" fontId="34" fillId="0" borderId="58" xfId="0" applyFont="1" applyBorder="1" applyAlignment="1">
      <alignment horizontal="left" vertical="center"/>
    </xf>
    <xf numFmtId="38" fontId="31" fillId="0" borderId="55" xfId="1" applyFont="1" applyBorder="1" applyAlignment="1">
      <alignment vertical="center"/>
    </xf>
    <xf numFmtId="38" fontId="31" fillId="0" borderId="58" xfId="1" applyFont="1" applyBorder="1" applyAlignment="1">
      <alignment vertical="center"/>
    </xf>
    <xf numFmtId="0" fontId="33" fillId="0" borderId="56" xfId="0" applyFont="1" applyBorder="1" applyAlignment="1">
      <alignment horizontal="center" vertical="center"/>
    </xf>
    <xf numFmtId="0" fontId="34" fillId="0" borderId="59" xfId="0" applyFont="1" applyBorder="1" applyAlignment="1">
      <alignment horizontal="left" vertical="center"/>
    </xf>
    <xf numFmtId="38" fontId="31" fillId="0" borderId="56" xfId="1" applyFont="1" applyBorder="1" applyAlignment="1">
      <alignment vertical="center"/>
    </xf>
    <xf numFmtId="38" fontId="31" fillId="0" borderId="59" xfId="1" applyFont="1" applyBorder="1" applyAlignment="1">
      <alignment vertical="center"/>
    </xf>
    <xf numFmtId="38" fontId="23" fillId="0" borderId="0" xfId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76" fontId="17" fillId="2" borderId="3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176" fontId="17" fillId="2" borderId="6" xfId="0" applyNumberFormat="1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18" fillId="2" borderId="0" xfId="0" applyNumberFormat="1" applyFont="1" applyFill="1" applyAlignment="1">
      <alignment horizontal="right" vertical="center"/>
    </xf>
    <xf numFmtId="176" fontId="18" fillId="2" borderId="0" xfId="0" applyNumberFormat="1" applyFont="1" applyFill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18" fillId="2" borderId="29" xfId="0" applyNumberFormat="1" applyFont="1" applyFill="1" applyBorder="1" applyAlignment="1">
      <alignment horizontal="right" vertical="center"/>
    </xf>
    <xf numFmtId="38" fontId="3" fillId="0" borderId="0" xfId="0" applyNumberFormat="1" applyFont="1" applyAlignment="1">
      <alignment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38" fontId="23" fillId="0" borderId="53" xfId="1" applyFont="1" applyBorder="1" applyAlignment="1">
      <alignment vertical="center"/>
    </xf>
    <xf numFmtId="38" fontId="25" fillId="0" borderId="0" xfId="0" applyNumberFormat="1" applyFont="1" applyAlignment="1">
      <alignment vertical="center"/>
    </xf>
    <xf numFmtId="0" fontId="28" fillId="0" borderId="53" xfId="0" applyFont="1" applyBorder="1" applyAlignment="1">
      <alignment horizontal="center" vertical="center"/>
    </xf>
    <xf numFmtId="177" fontId="23" fillId="0" borderId="63" xfId="0" applyNumberFormat="1" applyFont="1" applyBorder="1" applyAlignment="1">
      <alignment vertical="center"/>
    </xf>
    <xf numFmtId="38" fontId="23" fillId="0" borderId="12" xfId="0" applyNumberFormat="1" applyFont="1" applyBorder="1" applyAlignment="1">
      <alignment vertical="center"/>
    </xf>
    <xf numFmtId="0" fontId="24" fillId="0" borderId="53" xfId="0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177" fontId="23" fillId="0" borderId="65" xfId="0" applyNumberFormat="1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22" fillId="0" borderId="63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0" fontId="3" fillId="0" borderId="0" xfId="0" quotePrefix="1" applyFont="1"/>
    <xf numFmtId="38" fontId="3" fillId="0" borderId="0" xfId="1" quotePrefix="1" applyFont="1"/>
    <xf numFmtId="38" fontId="3" fillId="0" borderId="0" xfId="1" applyFont="1"/>
    <xf numFmtId="38" fontId="3" fillId="0" borderId="0" xfId="0" applyNumberFormat="1" applyFont="1"/>
    <xf numFmtId="0" fontId="39" fillId="0" borderId="0" xfId="0" applyFont="1" applyAlignment="1">
      <alignment horizontal="center"/>
    </xf>
    <xf numFmtId="0" fontId="3" fillId="4" borderId="60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 wrapText="1"/>
    </xf>
    <xf numFmtId="38" fontId="3" fillId="4" borderId="60" xfId="0" applyNumberFormat="1" applyFont="1" applyFill="1" applyBorder="1" applyAlignment="1">
      <alignment horizontal="center" vertical="center"/>
    </xf>
    <xf numFmtId="3" fontId="3" fillId="4" borderId="60" xfId="0" applyNumberFormat="1" applyFont="1" applyFill="1" applyBorder="1" applyAlignment="1">
      <alignment horizontal="center" vertical="center"/>
    </xf>
    <xf numFmtId="38" fontId="3" fillId="4" borderId="60" xfId="0" quotePrefix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7" fillId="3" borderId="60" xfId="0" applyFont="1" applyFill="1" applyBorder="1" applyAlignment="1" applyProtection="1">
      <alignment horizontal="center" vertical="center"/>
      <protection locked="0"/>
    </xf>
    <xf numFmtId="0" fontId="25" fillId="3" borderId="62" xfId="0" applyFont="1" applyFill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left" vertical="center"/>
      <protection locked="0"/>
    </xf>
    <xf numFmtId="38" fontId="23" fillId="0" borderId="55" xfId="1" applyFont="1" applyBorder="1" applyAlignment="1" applyProtection="1">
      <alignment vertical="center"/>
      <protection locked="0"/>
    </xf>
    <xf numFmtId="38" fontId="23" fillId="0" borderId="58" xfId="1" applyFont="1" applyBorder="1" applyAlignment="1" applyProtection="1">
      <alignment vertical="center"/>
      <protection locked="0"/>
    </xf>
    <xf numFmtId="0" fontId="22" fillId="0" borderId="59" xfId="0" applyFont="1" applyBorder="1" applyAlignment="1" applyProtection="1">
      <alignment horizontal="left" vertical="center"/>
      <protection locked="0"/>
    </xf>
    <xf numFmtId="38" fontId="23" fillId="0" borderId="56" xfId="1" applyFont="1" applyBorder="1" applyAlignment="1" applyProtection="1">
      <alignment vertical="center"/>
      <protection locked="0"/>
    </xf>
    <xf numFmtId="38" fontId="23" fillId="0" borderId="59" xfId="1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177" fontId="23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54" xfId="0" applyFont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left" vertical="center"/>
      <protection locked="0"/>
    </xf>
    <xf numFmtId="38" fontId="23" fillId="0" borderId="10" xfId="1" applyFont="1" applyBorder="1" applyAlignment="1" applyProtection="1">
      <alignment vertical="center"/>
      <protection locked="0"/>
    </xf>
    <xf numFmtId="38" fontId="23" fillId="0" borderId="53" xfId="1" applyFont="1" applyBorder="1" applyAlignment="1" applyProtection="1">
      <alignment vertical="center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177" fontId="23" fillId="0" borderId="53" xfId="0" applyNumberFormat="1" applyFont="1" applyBorder="1" applyAlignment="1" applyProtection="1">
      <alignment horizontal="center" vertical="center"/>
      <protection locked="0"/>
    </xf>
    <xf numFmtId="0" fontId="30" fillId="0" borderId="53" xfId="0" applyFont="1" applyBorder="1" applyAlignment="1" applyProtection="1">
      <alignment horizontal="center" vertical="center"/>
      <protection locked="0"/>
    </xf>
    <xf numFmtId="38" fontId="23" fillId="0" borderId="12" xfId="1" applyFont="1" applyFill="1" applyBorder="1" applyAlignment="1" applyProtection="1">
      <alignment vertical="center"/>
      <protection locked="0"/>
    </xf>
    <xf numFmtId="38" fontId="22" fillId="3" borderId="0" xfId="1" applyFont="1" applyFill="1" applyAlignment="1" applyProtection="1">
      <alignment vertical="center"/>
      <protection locked="0"/>
    </xf>
    <xf numFmtId="0" fontId="3" fillId="0" borderId="0" xfId="0" quotePrefix="1" applyFont="1" applyAlignment="1">
      <alignment vertical="center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38" fontId="30" fillId="0" borderId="0" xfId="1" applyFont="1" applyBorder="1" applyAlignment="1">
      <alignment horizontal="left" vertical="center" shrinkToFit="1"/>
    </xf>
    <xf numFmtId="38" fontId="30" fillId="0" borderId="27" xfId="1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8" fillId="0" borderId="27" xfId="0" applyFont="1" applyBorder="1" applyAlignment="1">
      <alignment horizontal="left" vertical="center" shrinkToFit="1"/>
    </xf>
    <xf numFmtId="38" fontId="28" fillId="0" borderId="0" xfId="1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20" fillId="0" borderId="38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9" fontId="10" fillId="2" borderId="9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9" fontId="10" fillId="2" borderId="8" xfId="0" applyNumberFormat="1" applyFont="1" applyFill="1" applyBorder="1" applyAlignment="1">
      <alignment horizontal="left" vertical="center"/>
    </xf>
    <xf numFmtId="176" fontId="17" fillId="2" borderId="8" xfId="0" applyNumberFormat="1" applyFont="1" applyFill="1" applyBorder="1" applyAlignment="1">
      <alignment horizontal="center" vertical="center"/>
    </xf>
    <xf numFmtId="176" fontId="17" fillId="2" borderId="9" xfId="0" applyNumberFormat="1" applyFont="1" applyFill="1" applyBorder="1" applyAlignment="1">
      <alignment horizontal="center" vertical="center"/>
    </xf>
    <xf numFmtId="178" fontId="17" fillId="2" borderId="2" xfId="0" applyNumberFormat="1" applyFont="1" applyFill="1" applyBorder="1" applyAlignment="1">
      <alignment horizontal="right" vertical="center"/>
    </xf>
    <xf numFmtId="178" fontId="17" fillId="2" borderId="8" xfId="0" applyNumberFormat="1" applyFont="1" applyFill="1" applyBorder="1" applyAlignment="1">
      <alignment horizontal="right" vertical="center"/>
    </xf>
    <xf numFmtId="178" fontId="17" fillId="2" borderId="5" xfId="0" applyNumberFormat="1" applyFont="1" applyFill="1" applyBorder="1" applyAlignment="1">
      <alignment horizontal="right" vertical="center"/>
    </xf>
    <xf numFmtId="178" fontId="17" fillId="2" borderId="9" xfId="0" applyNumberFormat="1" applyFont="1" applyFill="1" applyBorder="1" applyAlignment="1">
      <alignment horizontal="right" vertical="center"/>
    </xf>
    <xf numFmtId="178" fontId="17" fillId="2" borderId="8" xfId="0" applyNumberFormat="1" applyFont="1" applyFill="1" applyBorder="1" applyAlignment="1">
      <alignment horizontal="center" vertical="center"/>
    </xf>
    <xf numFmtId="178" fontId="17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8" fontId="25" fillId="0" borderId="0" xfId="0" applyNumberFormat="1" applyFont="1" applyAlignment="1">
      <alignment horizontal="right" vertical="center"/>
    </xf>
    <xf numFmtId="38" fontId="25" fillId="0" borderId="0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50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58" fontId="7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>
      <alignment horizontal="left" wrapText="1"/>
    </xf>
    <xf numFmtId="0" fontId="30" fillId="0" borderId="27" xfId="0" applyFont="1" applyBorder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27" fillId="3" borderId="61" xfId="0" applyFont="1" applyFill="1" applyBorder="1" applyAlignment="1" applyProtection="1">
      <alignment horizontal="center" vertical="center"/>
      <protection locked="0"/>
    </xf>
    <xf numFmtId="0" fontId="27" fillId="3" borderId="62" xfId="0" applyFont="1" applyFill="1" applyBorder="1" applyAlignment="1" applyProtection="1">
      <alignment horizontal="center" vertical="center"/>
      <protection locked="0"/>
    </xf>
    <xf numFmtId="177" fontId="14" fillId="0" borderId="20" xfId="0" applyNumberFormat="1" applyFont="1" applyBorder="1" applyAlignment="1" applyProtection="1">
      <alignment horizontal="center" vertical="center"/>
      <protection locked="0"/>
    </xf>
    <xf numFmtId="177" fontId="14" fillId="0" borderId="9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27" xfId="0" applyFont="1" applyBorder="1" applyAlignment="1" applyProtection="1">
      <alignment horizontal="left"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177" fontId="23" fillId="0" borderId="2" xfId="0" applyNumberFormat="1" applyFont="1" applyBorder="1" applyAlignment="1" applyProtection="1">
      <alignment horizontal="center" vertical="center"/>
      <protection locked="0"/>
    </xf>
    <xf numFmtId="177" fontId="23" fillId="0" borderId="5" xfId="0" applyNumberFormat="1" applyFont="1" applyBorder="1" applyAlignment="1" applyProtection="1">
      <alignment horizontal="center" vertical="center"/>
      <protection locked="0"/>
    </xf>
    <xf numFmtId="38" fontId="31" fillId="0" borderId="7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57" xfId="0" applyFont="1" applyBorder="1" applyAlignment="1" applyProtection="1">
      <alignment horizontal="center" vertical="center"/>
      <protection locked="0"/>
    </xf>
    <xf numFmtId="38" fontId="23" fillId="0" borderId="7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31" fillId="0" borderId="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7" fontId="31" fillId="0" borderId="2" xfId="0" applyNumberFormat="1" applyFont="1" applyBorder="1" applyAlignment="1">
      <alignment horizontal="center" vertical="center"/>
    </xf>
    <xf numFmtId="177" fontId="31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38" fontId="30" fillId="0" borderId="7" xfId="0" applyNumberFormat="1" applyFont="1" applyBorder="1" applyAlignment="1">
      <alignment horizontal="center" vertical="center"/>
    </xf>
    <xf numFmtId="38" fontId="30" fillId="0" borderId="64" xfId="0" applyNumberFormat="1" applyFont="1" applyBorder="1" applyAlignment="1">
      <alignment horizontal="center" vertical="center"/>
    </xf>
    <xf numFmtId="38" fontId="30" fillId="0" borderId="12" xfId="0" applyNumberFormat="1" applyFont="1" applyBorder="1" applyAlignment="1">
      <alignment horizontal="center" vertical="center"/>
    </xf>
    <xf numFmtId="38" fontId="24" fillId="0" borderId="5" xfId="1" applyFont="1" applyBorder="1" applyAlignment="1">
      <alignment horizontal="center" vertical="center" wrapText="1"/>
    </xf>
    <xf numFmtId="38" fontId="24" fillId="0" borderId="9" xfId="1" applyFont="1" applyBorder="1" applyAlignment="1">
      <alignment horizontal="center" vertical="center" wrapText="1"/>
    </xf>
    <xf numFmtId="38" fontId="24" fillId="0" borderId="6" xfId="1" applyFont="1" applyBorder="1" applyAlignment="1">
      <alignment horizontal="center" vertical="center" wrapText="1"/>
    </xf>
    <xf numFmtId="38" fontId="30" fillId="0" borderId="7" xfId="1" applyFont="1" applyBorder="1" applyAlignment="1">
      <alignment horizontal="center" vertical="center" wrapText="1"/>
    </xf>
    <xf numFmtId="38" fontId="30" fillId="0" borderId="64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38" fontId="37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22" fillId="0" borderId="7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left" vertical="center"/>
      <protection locked="0"/>
    </xf>
    <xf numFmtId="38" fontId="23" fillId="0" borderId="7" xfId="1" applyFont="1" applyBorder="1" applyAlignment="1" applyProtection="1">
      <alignment horizontal="right" vertical="center"/>
      <protection locked="0"/>
    </xf>
    <xf numFmtId="38" fontId="23" fillId="0" borderId="12" xfId="1" applyFont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64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64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177" fontId="23" fillId="0" borderId="7" xfId="0" applyNumberFormat="1" applyFont="1" applyBorder="1" applyAlignment="1" applyProtection="1">
      <alignment horizontal="center" vertical="center"/>
      <protection locked="0"/>
    </xf>
    <xf numFmtId="177" fontId="23" fillId="0" borderId="64" xfId="0" applyNumberFormat="1" applyFont="1" applyBorder="1" applyAlignment="1" applyProtection="1">
      <alignment horizontal="center" vertical="center"/>
      <protection locked="0"/>
    </xf>
    <xf numFmtId="177" fontId="23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3" xfId="0" applyBorder="1" applyAlignment="1">
      <alignment horizontal="lef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0" fillId="0" borderId="53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035C-B5F0-43DC-8764-9A290A560087}">
  <sheetPr codeName="Sheet1">
    <pageSetUpPr fitToPage="1"/>
  </sheetPr>
  <dimension ref="A1:BD47"/>
  <sheetViews>
    <sheetView zoomScaleNormal="100" workbookViewId="0">
      <selection activeCell="B40" sqref="B40"/>
    </sheetView>
  </sheetViews>
  <sheetFormatPr defaultRowHeight="13.5" x14ac:dyDescent="0.15"/>
  <cols>
    <col min="1" max="8" width="5.125" style="4" customWidth="1"/>
    <col min="9" max="9" width="5" style="4" customWidth="1"/>
    <col min="10" max="23" width="5.125" style="4" customWidth="1"/>
    <col min="24" max="24" width="0.875" style="1" customWidth="1"/>
    <col min="25" max="25" width="3.625" style="1" customWidth="1"/>
    <col min="26" max="28" width="8.625" style="112" hidden="1" customWidth="1"/>
    <col min="29" max="29" width="9" style="1" hidden="1" customWidth="1"/>
    <col min="30" max="34" width="9" style="1" customWidth="1"/>
    <col min="35" max="56" width="9" style="1"/>
  </cols>
  <sheetData>
    <row r="1" spans="1:28" ht="17.25" customHeight="1" x14ac:dyDescent="0.15">
      <c r="A1" s="198" t="s">
        <v>0</v>
      </c>
      <c r="B1" s="199"/>
      <c r="C1" s="200" t="s">
        <v>26</v>
      </c>
      <c r="D1" s="201"/>
      <c r="E1" s="198" t="s">
        <v>1</v>
      </c>
      <c r="F1" s="199"/>
      <c r="G1" s="198"/>
      <c r="H1" s="199"/>
      <c r="I1" s="179" t="s">
        <v>33</v>
      </c>
      <c r="J1" s="180"/>
      <c r="K1" s="180"/>
      <c r="L1" s="180"/>
      <c r="M1" s="189"/>
      <c r="N1" s="189"/>
      <c r="O1" s="189"/>
      <c r="P1" s="73"/>
      <c r="Q1" s="179" t="s">
        <v>2</v>
      </c>
      <c r="R1" s="180"/>
      <c r="S1" s="180"/>
      <c r="T1" s="180"/>
      <c r="U1" s="180"/>
      <c r="V1" s="180"/>
      <c r="W1" s="181"/>
    </row>
    <row r="2" spans="1:28" ht="17.25" customHeight="1" x14ac:dyDescent="0.15">
      <c r="A2" s="74"/>
      <c r="B2" s="73"/>
      <c r="C2" s="74"/>
      <c r="D2" s="73"/>
      <c r="E2" s="74"/>
      <c r="F2" s="73"/>
      <c r="G2" s="75"/>
      <c r="H2" s="76"/>
      <c r="I2" s="182" t="s">
        <v>34</v>
      </c>
      <c r="J2" s="183"/>
      <c r="K2" s="183"/>
      <c r="L2" s="183"/>
      <c r="M2" s="184"/>
      <c r="N2" s="184"/>
      <c r="O2" s="184"/>
      <c r="P2" s="77"/>
      <c r="Q2" s="78"/>
      <c r="R2" s="79"/>
      <c r="S2" s="79"/>
      <c r="T2" s="79"/>
      <c r="U2" s="79"/>
      <c r="V2" s="79"/>
      <c r="W2" s="73"/>
    </row>
    <row r="3" spans="1:28" ht="17.25" customHeight="1" x14ac:dyDescent="0.15">
      <c r="A3" s="75"/>
      <c r="B3" s="76"/>
      <c r="C3" s="75"/>
      <c r="D3" s="76"/>
      <c r="E3" s="75"/>
      <c r="F3" s="76"/>
      <c r="G3" s="75"/>
      <c r="H3" s="76"/>
      <c r="I3" s="185" t="s">
        <v>25</v>
      </c>
      <c r="J3" s="186"/>
      <c r="K3" s="192">
        <f>I20</f>
        <v>0</v>
      </c>
      <c r="L3" s="193"/>
      <c r="M3" s="190" t="s">
        <v>14</v>
      </c>
      <c r="N3" s="196">
        <f>L20</f>
        <v>0</v>
      </c>
      <c r="O3" s="190" t="s">
        <v>39</v>
      </c>
      <c r="P3" s="80"/>
      <c r="Q3" s="81"/>
      <c r="R3" s="82"/>
      <c r="S3" s="82"/>
      <c r="T3" s="82"/>
      <c r="U3" s="82"/>
      <c r="V3" s="82"/>
      <c r="W3" s="76"/>
    </row>
    <row r="4" spans="1:28" s="1" customFormat="1" ht="17.25" customHeight="1" x14ac:dyDescent="0.15">
      <c r="A4" s="83"/>
      <c r="B4" s="77"/>
      <c r="C4" s="83"/>
      <c r="D4" s="77"/>
      <c r="E4" s="83"/>
      <c r="F4" s="77"/>
      <c r="G4" s="83"/>
      <c r="H4" s="77"/>
      <c r="I4" s="187"/>
      <c r="J4" s="188"/>
      <c r="K4" s="194"/>
      <c r="L4" s="195"/>
      <c r="M4" s="191"/>
      <c r="N4" s="197"/>
      <c r="O4" s="191"/>
      <c r="P4" s="84"/>
      <c r="Q4" s="85"/>
      <c r="R4" s="86"/>
      <c r="S4" s="86"/>
      <c r="T4" s="86"/>
      <c r="U4" s="86"/>
      <c r="V4" s="86"/>
      <c r="W4" s="77"/>
      <c r="Z4" s="112"/>
      <c r="AA4" s="112"/>
      <c r="AB4" s="112"/>
    </row>
    <row r="5" spans="1:28" s="1" customFormat="1" ht="17.25" customHeight="1" x14ac:dyDescent="0.15">
      <c r="A5" s="87"/>
      <c r="B5" s="87"/>
      <c r="C5" s="87"/>
      <c r="D5" s="87"/>
      <c r="E5" s="87"/>
      <c r="F5" s="87"/>
      <c r="G5" s="87"/>
      <c r="H5" s="87"/>
      <c r="I5" s="88"/>
      <c r="J5" s="88"/>
      <c r="K5" s="89"/>
      <c r="L5" s="89"/>
      <c r="M5" s="89"/>
      <c r="N5" s="89"/>
      <c r="O5" s="89"/>
      <c r="P5" s="89"/>
      <c r="Q5" s="87"/>
      <c r="R5" s="87"/>
      <c r="S5" s="87"/>
      <c r="T5" s="87"/>
      <c r="U5" s="87"/>
      <c r="V5" s="87"/>
      <c r="W5" s="87"/>
      <c r="Z5" s="112"/>
      <c r="AA5" s="112"/>
      <c r="AB5" s="112"/>
    </row>
    <row r="6" spans="1:28" s="1" customFormat="1" ht="19.5" customHeight="1" x14ac:dyDescent="0.15">
      <c r="A6" s="90"/>
      <c r="B6" s="91"/>
      <c r="C6" s="209" t="s">
        <v>16</v>
      </c>
      <c r="D6" s="209"/>
      <c r="E6" s="209"/>
      <c r="F6" s="210" t="s">
        <v>17</v>
      </c>
      <c r="G6" s="210"/>
      <c r="H6" s="211" t="s">
        <v>20</v>
      </c>
      <c r="I6" s="211"/>
      <c r="J6" s="211"/>
      <c r="K6" s="211"/>
      <c r="L6" s="211"/>
      <c r="M6" s="211"/>
      <c r="N6" s="211"/>
      <c r="O6" s="211"/>
      <c r="P6" s="211"/>
      <c r="Q6" s="87"/>
      <c r="R6" s="87"/>
      <c r="S6" s="87"/>
      <c r="T6" s="87"/>
      <c r="U6" s="87"/>
      <c r="V6" s="87"/>
      <c r="W6" s="87"/>
      <c r="Z6" s="112"/>
      <c r="AA6" s="112"/>
      <c r="AB6" s="112"/>
    </row>
    <row r="7" spans="1:28" s="1" customFormat="1" ht="19.5" customHeight="1" x14ac:dyDescent="0.15">
      <c r="A7" s="90"/>
      <c r="B7" s="92"/>
      <c r="C7" s="209"/>
      <c r="D7" s="209"/>
      <c r="E7" s="209"/>
      <c r="F7" s="210" t="s">
        <v>18</v>
      </c>
      <c r="G7" s="210"/>
      <c r="H7" s="211"/>
      <c r="I7" s="211"/>
      <c r="J7" s="211"/>
      <c r="K7" s="211"/>
      <c r="L7" s="211"/>
      <c r="M7" s="211"/>
      <c r="N7" s="211"/>
      <c r="O7" s="211"/>
      <c r="P7" s="211"/>
      <c r="Q7" s="93" t="s">
        <v>23</v>
      </c>
      <c r="R7" s="93" t="s">
        <v>24</v>
      </c>
      <c r="S7" s="93"/>
      <c r="T7" s="212"/>
      <c r="U7" s="212"/>
      <c r="V7" s="212"/>
      <c r="W7" s="212"/>
      <c r="Y7" s="3"/>
      <c r="Z7" s="112"/>
      <c r="AA7" s="112"/>
      <c r="AB7" s="112"/>
    </row>
    <row r="8" spans="1:28" s="1" customFormat="1" ht="19.5" customHeight="1" x14ac:dyDescent="0.15">
      <c r="A8" s="90"/>
      <c r="B8" s="92"/>
      <c r="C8" s="209"/>
      <c r="D8" s="209"/>
      <c r="E8" s="209"/>
      <c r="F8" s="210" t="s">
        <v>19</v>
      </c>
      <c r="G8" s="210"/>
      <c r="H8" s="211"/>
      <c r="I8" s="211"/>
      <c r="J8" s="211"/>
      <c r="K8" s="211"/>
      <c r="L8" s="211"/>
      <c r="M8" s="211"/>
      <c r="N8" s="211"/>
      <c r="O8" s="211"/>
      <c r="P8" s="211"/>
      <c r="Q8" s="94"/>
      <c r="R8" s="92"/>
      <c r="S8" s="92"/>
      <c r="T8" s="87"/>
      <c r="U8" s="87"/>
      <c r="V8" s="87"/>
      <c r="W8" s="87"/>
      <c r="Y8" s="2"/>
      <c r="Z8" s="112"/>
      <c r="AA8" s="112"/>
      <c r="AB8" s="112"/>
    </row>
    <row r="9" spans="1:28" s="1" customFormat="1" ht="18" customHeight="1" x14ac:dyDescent="0.15">
      <c r="A9" s="87"/>
      <c r="B9" s="87"/>
      <c r="C9" s="87"/>
      <c r="D9" s="87"/>
      <c r="E9" s="87"/>
      <c r="F9" s="95"/>
      <c r="G9" s="95"/>
      <c r="H9" s="95"/>
      <c r="I9" s="95"/>
      <c r="J9" s="96"/>
      <c r="K9" s="96"/>
      <c r="L9" s="97"/>
      <c r="M9" s="97"/>
      <c r="N9" s="98"/>
      <c r="O9" s="87"/>
      <c r="P9" s="99"/>
      <c r="Q9" s="99"/>
      <c r="R9" s="92"/>
      <c r="S9" s="92"/>
      <c r="T9" s="88"/>
      <c r="U9" s="88"/>
      <c r="V9" s="88"/>
      <c r="W9" s="88"/>
      <c r="Z9" s="112"/>
      <c r="AA9" s="112"/>
      <c r="AB9" s="112"/>
    </row>
    <row r="10" spans="1:28" s="1" customFormat="1" ht="36" customHeight="1" x14ac:dyDescent="0.15">
      <c r="A10" s="93" t="s">
        <v>29</v>
      </c>
      <c r="B10" s="87"/>
      <c r="C10" s="87"/>
      <c r="D10" s="87"/>
      <c r="E10" s="87"/>
      <c r="F10" s="95"/>
      <c r="G10" s="95"/>
      <c r="H10" s="95"/>
      <c r="I10" s="95"/>
      <c r="J10" s="96"/>
      <c r="K10" s="96"/>
      <c r="L10" s="97"/>
      <c r="M10" s="97"/>
      <c r="N10" s="98"/>
      <c r="O10" s="87"/>
      <c r="P10" s="99"/>
      <c r="Q10" s="99"/>
      <c r="R10" s="92"/>
      <c r="S10" s="92"/>
      <c r="T10" s="88"/>
      <c r="U10" s="88"/>
      <c r="V10" s="88"/>
      <c r="W10" s="88"/>
      <c r="Z10" s="112"/>
      <c r="AA10" s="112"/>
      <c r="AB10" s="112"/>
    </row>
    <row r="11" spans="1:28" s="1" customFormat="1" ht="13.5" customHeight="1" thickBot="1" x14ac:dyDescent="0.2">
      <c r="A11" s="93"/>
      <c r="B11" s="87"/>
      <c r="C11" s="87"/>
      <c r="D11" s="87"/>
      <c r="E11" s="87"/>
      <c r="F11" s="100"/>
      <c r="G11" s="100"/>
      <c r="H11" s="100"/>
      <c r="I11" s="100"/>
      <c r="J11" s="96"/>
      <c r="K11" s="96"/>
      <c r="L11" s="97"/>
      <c r="M11" s="97"/>
      <c r="N11" s="98"/>
      <c r="O11" s="87"/>
      <c r="P11" s="99"/>
      <c r="Q11" s="99"/>
      <c r="R11" s="92"/>
      <c r="S11" s="92"/>
      <c r="T11" s="88"/>
      <c r="U11" s="88"/>
      <c r="V11" s="88"/>
      <c r="W11" s="88"/>
      <c r="Z11" s="112"/>
      <c r="AA11" s="112"/>
      <c r="AB11" s="112"/>
    </row>
    <row r="12" spans="1:28" s="1" customFormat="1" ht="20.100000000000001" customHeight="1" thickTop="1" x14ac:dyDescent="0.15">
      <c r="A12" s="202" t="s">
        <v>15</v>
      </c>
      <c r="B12" s="203"/>
      <c r="C12" s="203"/>
      <c r="D12" s="203"/>
      <c r="E12" s="203"/>
      <c r="F12" s="204"/>
      <c r="G12" s="205" t="s">
        <v>68</v>
      </c>
      <c r="H12" s="206"/>
      <c r="I12" s="206"/>
      <c r="J12" s="206"/>
      <c r="K12" s="206"/>
      <c r="L12" s="206"/>
      <c r="M12" s="207"/>
      <c r="N12" s="205" t="s">
        <v>69</v>
      </c>
      <c r="O12" s="206"/>
      <c r="P12" s="206"/>
      <c r="Q12" s="206"/>
      <c r="R12" s="206"/>
      <c r="S12" s="206"/>
      <c r="T12" s="206"/>
      <c r="U12" s="206"/>
      <c r="V12" s="206"/>
      <c r="W12" s="208"/>
      <c r="Z12" s="112"/>
      <c r="AA12" s="112"/>
      <c r="AB12" s="112"/>
    </row>
    <row r="13" spans="1:28" s="1" customFormat="1" ht="20.100000000000001" customHeight="1" x14ac:dyDescent="0.15">
      <c r="A13" s="18"/>
      <c r="B13" s="249"/>
      <c r="C13" s="250"/>
      <c r="D13" s="253"/>
      <c r="E13" s="249"/>
      <c r="F13" s="7"/>
      <c r="G13" s="30"/>
      <c r="H13" s="236"/>
      <c r="I13" s="236"/>
      <c r="J13" s="236"/>
      <c r="K13" s="236"/>
      <c r="L13" s="236"/>
      <c r="M13" s="8"/>
      <c r="N13" s="255"/>
      <c r="O13" s="256"/>
      <c r="P13" s="256"/>
      <c r="Q13" s="256"/>
      <c r="R13" s="256"/>
      <c r="S13" s="256"/>
      <c r="T13" s="256"/>
      <c r="U13" s="256"/>
      <c r="V13" s="256"/>
      <c r="W13" s="257"/>
      <c r="Z13" s="112"/>
      <c r="AA13" s="112"/>
      <c r="AB13" s="112"/>
    </row>
    <row r="14" spans="1:28" s="1" customFormat="1" ht="20.100000000000001" customHeight="1" x14ac:dyDescent="0.15">
      <c r="A14" s="19"/>
      <c r="B14" s="251"/>
      <c r="C14" s="252"/>
      <c r="D14" s="254"/>
      <c r="E14" s="251"/>
      <c r="F14" s="9"/>
      <c r="G14" s="10"/>
      <c r="H14" s="237"/>
      <c r="I14" s="237"/>
      <c r="J14" s="237"/>
      <c r="K14" s="237"/>
      <c r="L14" s="237"/>
      <c r="M14" s="11"/>
      <c r="N14" s="258"/>
      <c r="O14" s="259"/>
      <c r="P14" s="259"/>
      <c r="Q14" s="259"/>
      <c r="R14" s="259"/>
      <c r="S14" s="259"/>
      <c r="T14" s="259"/>
      <c r="U14" s="259"/>
      <c r="V14" s="259"/>
      <c r="W14" s="260"/>
      <c r="Z14" s="112"/>
      <c r="AA14" s="112"/>
      <c r="AB14" s="112"/>
    </row>
    <row r="15" spans="1:28" s="1" customFormat="1" ht="20.100000000000001" customHeight="1" x14ac:dyDescent="0.15">
      <c r="A15" s="241" t="s">
        <v>70</v>
      </c>
      <c r="B15" s="242"/>
      <c r="C15" s="242"/>
      <c r="D15" s="242"/>
      <c r="E15" s="242"/>
      <c r="F15" s="242"/>
      <c r="G15" s="242"/>
      <c r="H15" s="242"/>
      <c r="I15" s="243"/>
      <c r="J15" s="242" t="s">
        <v>71</v>
      </c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4"/>
      <c r="Z15" s="112"/>
      <c r="AA15" s="112"/>
      <c r="AB15" s="112"/>
    </row>
    <row r="16" spans="1:28" s="1" customFormat="1" ht="30" customHeight="1" x14ac:dyDescent="0.15">
      <c r="A16" s="23" t="s">
        <v>11</v>
      </c>
      <c r="B16" s="12"/>
      <c r="C16" s="245"/>
      <c r="D16" s="245"/>
      <c r="E16" s="245"/>
      <c r="F16" s="245"/>
      <c r="G16" s="245"/>
      <c r="H16" s="245"/>
      <c r="I16" s="13"/>
      <c r="J16" s="46" t="s">
        <v>12</v>
      </c>
      <c r="K16" s="240"/>
      <c r="L16" s="240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Z16" s="112"/>
      <c r="AA16" s="112"/>
      <c r="AB16" s="112"/>
    </row>
    <row r="17" spans="1:29" s="1" customFormat="1" ht="46.5" customHeight="1" x14ac:dyDescent="0.15">
      <c r="A17" s="261"/>
      <c r="B17" s="262"/>
      <c r="C17" s="262"/>
      <c r="D17" s="262"/>
      <c r="E17" s="262"/>
      <c r="F17" s="262"/>
      <c r="G17" s="262"/>
      <c r="H17" s="262"/>
      <c r="I17" s="22" t="s">
        <v>28</v>
      </c>
      <c r="J17" s="49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4"/>
      <c r="Z17" s="112"/>
      <c r="AA17" s="112"/>
      <c r="AB17" s="112"/>
    </row>
    <row r="18" spans="1:29" s="1" customFormat="1" ht="21" customHeight="1" x14ac:dyDescent="0.15">
      <c r="A18" s="246" t="s">
        <v>31</v>
      </c>
      <c r="B18" s="247"/>
      <c r="C18" s="247"/>
      <c r="D18" s="247"/>
      <c r="E18" s="247"/>
      <c r="F18" s="247"/>
      <c r="G18" s="247"/>
      <c r="H18" s="247"/>
      <c r="I18" s="248"/>
      <c r="J18" s="50"/>
      <c r="K18" s="27"/>
      <c r="L18" s="27"/>
      <c r="M18" s="27"/>
      <c r="N18" s="27"/>
      <c r="O18" s="27"/>
      <c r="P18" s="28"/>
      <c r="Q18" s="51"/>
      <c r="R18" s="29" t="s">
        <v>32</v>
      </c>
      <c r="S18" s="238"/>
      <c r="T18" s="238"/>
      <c r="U18" s="238"/>
      <c r="V18" s="238"/>
      <c r="W18" s="239"/>
      <c r="Z18" s="112"/>
      <c r="AA18" s="112"/>
      <c r="AB18" s="112"/>
    </row>
    <row r="19" spans="1:29" s="1" customFormat="1" ht="22.5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4"/>
      <c r="Z19" s="112"/>
      <c r="AA19" s="112"/>
      <c r="AB19" s="112"/>
    </row>
    <row r="20" spans="1:29" s="24" customFormat="1" ht="22.5" customHeight="1" x14ac:dyDescent="0.15">
      <c r="A20" s="35" t="s">
        <v>41</v>
      </c>
      <c r="B20" s="43" t="s">
        <v>54</v>
      </c>
      <c r="C20" s="31"/>
      <c r="D20" s="31"/>
      <c r="E20" s="31"/>
      <c r="F20" s="31"/>
      <c r="G20" s="36"/>
      <c r="H20" s="36" t="s">
        <v>52</v>
      </c>
      <c r="I20" s="234"/>
      <c r="J20" s="235"/>
      <c r="K20" s="36" t="s">
        <v>14</v>
      </c>
      <c r="L20" s="139"/>
      <c r="M20" s="31" t="s">
        <v>55</v>
      </c>
      <c r="N20" s="31"/>
      <c r="O20" s="31"/>
      <c r="P20" s="31"/>
      <c r="Q20" s="31"/>
      <c r="R20" s="31"/>
      <c r="S20" s="31"/>
      <c r="T20" s="31"/>
      <c r="U20" s="31"/>
      <c r="V20" s="31"/>
      <c r="W20" s="37"/>
      <c r="Z20" s="112"/>
      <c r="AA20" s="112"/>
      <c r="AB20" s="112"/>
    </row>
    <row r="21" spans="1:29" s="24" customFormat="1" ht="22.5" customHeight="1" x14ac:dyDescent="0.15">
      <c r="A21" s="35"/>
      <c r="B21" s="31"/>
      <c r="C21" s="31"/>
      <c r="D21" s="31"/>
      <c r="E21" s="31"/>
      <c r="F21" s="31"/>
      <c r="G21" s="36"/>
      <c r="H21" s="36"/>
      <c r="I21" s="36"/>
      <c r="J21" s="36"/>
      <c r="K21" s="36"/>
      <c r="L21" s="36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7"/>
      <c r="Z21" s="131" t="s">
        <v>179</v>
      </c>
      <c r="AA21" s="131" t="s">
        <v>109</v>
      </c>
      <c r="AB21" s="131" t="s">
        <v>181</v>
      </c>
      <c r="AC21" s="131" t="s">
        <v>180</v>
      </c>
    </row>
    <row r="22" spans="1:29" s="24" customFormat="1" ht="22.5" customHeight="1" x14ac:dyDescent="0.15">
      <c r="A22" s="35" t="s">
        <v>42</v>
      </c>
      <c r="B22" s="167" t="s">
        <v>107</v>
      </c>
      <c r="C22" s="167"/>
      <c r="D22" s="167"/>
      <c r="E22" s="31"/>
      <c r="F22" s="38" t="s">
        <v>56</v>
      </c>
      <c r="G22" s="140"/>
      <c r="H22" s="36" t="s">
        <v>52</v>
      </c>
      <c r="I22" s="167" t="str">
        <f>IF(AA22=1,CODE!B3,IF(AA22=2,CODE!B4,IF(AA22=3,CODE!B5," ")))</f>
        <v xml:space="preserve"> </v>
      </c>
      <c r="J22" s="167"/>
      <c r="K22" s="167"/>
      <c r="L22" s="121" t="s">
        <v>43</v>
      </c>
      <c r="M22" s="43" t="s">
        <v>138</v>
      </c>
      <c r="N22" s="43"/>
      <c r="O22" s="31"/>
      <c r="P22" s="38" t="s">
        <v>56</v>
      </c>
      <c r="Q22" s="140"/>
      <c r="R22" s="36" t="s">
        <v>52</v>
      </c>
      <c r="S22" s="173" t="str">
        <f>IF(OR(I22="E",I22=" ")," ",IF(AC22=1,CODE!B8,IF(AC22=2,CODE!B9,IF(AC22=3,CODE!B10,IF(AC22=4,CODE!B11," ")))))</f>
        <v xml:space="preserve"> </v>
      </c>
      <c r="T22" s="176"/>
      <c r="U22" s="176"/>
      <c r="V22" s="176"/>
      <c r="W22" s="177"/>
      <c r="Z22" s="132">
        <f>G22</f>
        <v>0</v>
      </c>
      <c r="AA22" s="132">
        <f>IF(Z22&gt;2,3,IF(Z22=1,1,IF(Z22=2,2,0)))</f>
        <v>0</v>
      </c>
      <c r="AB22" s="132">
        <f>Q22</f>
        <v>0</v>
      </c>
      <c r="AC22" s="132">
        <f>IF(AB22&gt;3,4,IF(AND(AA22=1,AB22=2),4,IF(AND(AA22=2,AB22=1),4,IF(AB22=1,1,IF(AB22=2,2,IF(AB22=3,3,0))))))</f>
        <v>0</v>
      </c>
    </row>
    <row r="23" spans="1:29" s="24" customFormat="1" ht="22.5" customHeight="1" x14ac:dyDescent="0.15">
      <c r="A23" s="35"/>
      <c r="B23" s="44" t="s">
        <v>106</v>
      </c>
      <c r="C23" s="31"/>
      <c r="D23" s="31"/>
      <c r="E23" s="31"/>
      <c r="F23" s="31"/>
      <c r="G23" s="31"/>
      <c r="H23" s="36"/>
      <c r="I23" s="31"/>
      <c r="J23" s="31"/>
      <c r="K23" s="31"/>
      <c r="L23" s="174" t="s">
        <v>134</v>
      </c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5"/>
      <c r="Z23" s="131" t="s">
        <v>182</v>
      </c>
      <c r="AA23" s="131" t="s">
        <v>112</v>
      </c>
      <c r="AB23" s="112"/>
    </row>
    <row r="24" spans="1:29" s="24" customFormat="1" ht="22.5" customHeight="1" x14ac:dyDescent="0.15">
      <c r="A24" s="35" t="s">
        <v>44</v>
      </c>
      <c r="B24" s="43" t="s">
        <v>53</v>
      </c>
      <c r="C24" s="31"/>
      <c r="D24" s="31"/>
      <c r="E24" s="31"/>
      <c r="F24" s="38" t="s">
        <v>56</v>
      </c>
      <c r="G24" s="140"/>
      <c r="H24" s="36" t="s">
        <v>52</v>
      </c>
      <c r="I24" s="173" t="str">
        <f>IF(OR(G24=0,S22=" ",S22="E")," ",IF(AC22=4," ",IF(AA24=1,CODE!B14,IF(AA24=2,CODE!B15,IF(AA24=3,CODE!B16,IF(AA24=4,CODE!B17,IF(AA24=5,CODE!B18,IF(AA24=6,CODE!B19,IF(AA24=7,CODE!B20,IF(AA24=8,CODE!B21,IF(AA24=9,CODE!B22,IF(AA24=10,CODE!B23,IF(AA24=11,CODE!B24,IF(AA24=12,CODE!B25," "))))))))))))))</f>
        <v xml:space="preserve"> </v>
      </c>
      <c r="J24" s="173"/>
      <c r="K24" s="173"/>
      <c r="L24" s="120"/>
      <c r="M24" s="125"/>
      <c r="N24" s="44"/>
      <c r="O24" s="43"/>
      <c r="P24" s="43"/>
      <c r="Q24" s="43"/>
      <c r="R24" s="43"/>
      <c r="S24" s="31"/>
      <c r="T24" s="31"/>
      <c r="U24" s="31"/>
      <c r="V24" s="43"/>
      <c r="W24" s="37"/>
      <c r="Z24" s="133">
        <f>G24</f>
        <v>0</v>
      </c>
      <c r="AA24" s="133">
        <f>IF(Z24&gt;11,12,IF(AND(AA22=1,Z24&gt;5),12,IF(AND(AA22=2,AC22=3,Z24&gt;5),12,IF(AND(AA22=2,AC22=2,Z24&lt;6),12,IF(Z24=1,1,IF(Z24=2,2,IF(Z24=3,3,IF(Z24=4,4,IF(Z24=5,5,IF(Z24=6,6,IF(Z24=7,7,IF(Z24=8,8,IF(Z24=9,9,IF(Z24=10,10,IF(Z24=11,11,0)))))))))))))))</f>
        <v>0</v>
      </c>
      <c r="AB24" s="131" t="s">
        <v>178</v>
      </c>
    </row>
    <row r="25" spans="1:29" s="24" customFormat="1" ht="22.5" customHeight="1" x14ac:dyDescent="0.15">
      <c r="A25" s="35"/>
      <c r="B25" s="44" t="str">
        <f>IF(AC22=0,CODE!B30,IF(AB25=1,CODE!B28,IF(AB25=2,CODE!B29,CODE!B30)))</f>
        <v xml:space="preserve">(1:区ア 2:区イ 3:区ウ 4:区エ 5:区オ 6:現役並みIII 7:現役並みII  8:現役並みI  9:一般 10:低所得II  11:低所得I) </v>
      </c>
      <c r="C25" s="31"/>
      <c r="D25" s="31"/>
      <c r="E25" s="31"/>
      <c r="F25" s="31"/>
      <c r="G25" s="31"/>
      <c r="H25" s="36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7"/>
      <c r="Z25" s="131" t="s">
        <v>183</v>
      </c>
      <c r="AA25" s="131" t="s">
        <v>114</v>
      </c>
      <c r="AB25" s="133">
        <f>IF(AC22=1,1,IF(AC22=2,2,IF(AC22=3,1,3)))</f>
        <v>3</v>
      </c>
    </row>
    <row r="26" spans="1:29" s="24" customFormat="1" ht="22.5" customHeight="1" x14ac:dyDescent="0.15">
      <c r="A26" s="35" t="s">
        <v>45</v>
      </c>
      <c r="B26" s="43" t="s">
        <v>67</v>
      </c>
      <c r="C26" s="31"/>
      <c r="D26" s="31"/>
      <c r="E26" s="31"/>
      <c r="F26" s="38" t="s">
        <v>56</v>
      </c>
      <c r="G26" s="140"/>
      <c r="H26" s="36" t="s">
        <v>52</v>
      </c>
      <c r="I26" s="43" t="str">
        <f>IF(Z26=1,CODE!B33,IF(Z26=2,CODE!B34,IF(Z26=3,CODE!B35,"")))</f>
        <v/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7"/>
      <c r="Z26" s="132">
        <f>G26</f>
        <v>0</v>
      </c>
      <c r="AA26" s="132">
        <f>IF(Z26&gt;2,3,IF(Z26=1,1,IF(Z262=2,2,0)))</f>
        <v>0</v>
      </c>
      <c r="AB26" s="112"/>
    </row>
    <row r="27" spans="1:29" s="24" customFormat="1" ht="22.5" customHeight="1" x14ac:dyDescent="0.15">
      <c r="A27" s="178" t="s">
        <v>76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5"/>
      <c r="Z27" s="131" t="s">
        <v>155</v>
      </c>
      <c r="AA27" s="112"/>
      <c r="AB27" s="131" t="s">
        <v>140</v>
      </c>
    </row>
    <row r="28" spans="1:29" s="24" customFormat="1" ht="22.5" customHeight="1" x14ac:dyDescent="0.15">
      <c r="A28" s="35" t="s">
        <v>46</v>
      </c>
      <c r="B28" s="43" t="s">
        <v>40</v>
      </c>
      <c r="C28" s="31"/>
      <c r="D28" s="31"/>
      <c r="E28" s="31"/>
      <c r="F28" s="31"/>
      <c r="G28" s="36" t="s">
        <v>52</v>
      </c>
      <c r="H28" s="214">
        <f>IF(OR(I24=" ",I24="E"),0,IF(Z28=1,CODE!B69,IF(Z28=2,CODE!B70,IF(Z28=3,CODE!B71,IF(Z28=4,CODE!B72,IF(Z28=5,CODE!B73,IF(Z28=6,CODE!B74,IF(Z28=7,CODE!B75,IF(Z28=8,CODE!B76,IF(Z28=10,CODE!B78,IF(Z28=11,CODE!B79,CODE!B80)))))))))))</f>
        <v>0</v>
      </c>
      <c r="I28" s="214"/>
      <c r="J28" s="214"/>
      <c r="K28" s="31" t="s">
        <v>3</v>
      </c>
      <c r="L28" s="172" t="s">
        <v>128</v>
      </c>
      <c r="M28" s="172"/>
      <c r="N28" s="168" t="str">
        <f>IF(OR(I24=" ",I24="E")," ",IF(AB28=1,CODE!B38,IF(AB28=2,CODE!B39,IF(AB28=3,CODE!B40,IF(AB28=4,CODE!B41,IF(AB28=5,CODE!B42,IF(AB28=6,CODE!B43,IF(AB28=7,CODE!B44,IF(AB28=8,CODE!B45,IF(AB28=9,CODE!B46,IF(AB28=10,CODE!B47,IF(AB28=11,CODE!B48,IF(AB28=12,CODE!B49,IF(AB28=13,CODE!B50,IF(AB28=14,CODE!B51,IF(AB28=15,CODE!B52,IF(AB28=16,CODE!B53,IF(AB28=17,CODE!B54,IF(AB28=18,CODE!B55,IF(AB28=19,CODE!B56,IF(AB28=20,CODE!B57," ")))))))))))))))))))))</f>
        <v xml:space="preserve"> </v>
      </c>
      <c r="O28" s="168"/>
      <c r="P28" s="168"/>
      <c r="Q28" s="168"/>
      <c r="R28" s="168"/>
      <c r="S28" s="168"/>
      <c r="T28" s="168"/>
      <c r="U28" s="168"/>
      <c r="V28" s="168"/>
      <c r="W28" s="169"/>
      <c r="Z28" s="137">
        <f>IF(AND(OR(AB28=1,AB28=11),AB29=0),1,IF(AND(OR(AB28=2,AB28=12),AB29=0),2,IF(AND(OR(AB28=3,AB28=13),AB29=0),3,IF(AND(AB28=4,AB29=0),4,IF(AND(AB28=5,AB29=0),5,IF(AND(OR(AB28=6,AB28=14),AB29=0),6,IF(AND(OR(AB28=7,AB28=15),AB29=0),7,IF(AND(OR(AB28=8,AB28=9,AB28=16),AB29=0),8,IF(AND(AB28=10,AB29=0),10,IF(OR(Z24=9,Z24=10,Z24=11),11,12))))))))))</f>
        <v>12</v>
      </c>
      <c r="AA28" s="131" t="s">
        <v>139</v>
      </c>
      <c r="AB28" s="134">
        <f>IF(AND(Z24=1,Z26=2),1,IF(AND(Z24=2,Z26=2),2,IF(AND(Z24=3,Z26=2),3,IF(AND(Z24=4,Z26=2),4,IF(AND(Z24=5,Z26=2),5,IF(AND(Z24=1,Z26=1),6,IF(AND(Z24=2,Z26=1),7,IF(AND(Z24=3,Z26=1),8,IF(AND(Z24=4,Z26=1),9,IF(AND(Z24=5,Z26=1),10,IF(AND(Z24=6,Z26=2),11,IF(AND(Z24=7,Z26=2),12,IF(AND(Z24=8,Z26=2),13,IF(AND(Z24=6,Z26=1),14,IF(AND(Z24=7,Z26=1),15,IF(AND(Z24=8,Z26=1),16,IF(AND(Z24=9,Z26=2),17,IF(AND(Z24=9,Z26=1),18,IF(Z24=10,19,IF(Z24=11,20,0))))))))))))))))))))</f>
        <v>0</v>
      </c>
    </row>
    <row r="29" spans="1:29" s="24" customFormat="1" ht="22.5" customHeight="1" x14ac:dyDescent="0.15">
      <c r="A29" s="35"/>
      <c r="B29" s="31"/>
      <c r="C29" s="31"/>
      <c r="D29" s="31"/>
      <c r="E29" s="31"/>
      <c r="F29" s="31"/>
      <c r="G29" s="36"/>
      <c r="H29" s="36"/>
      <c r="I29" s="39"/>
      <c r="J29" s="39"/>
      <c r="K29" s="31"/>
      <c r="L29" s="172" t="str">
        <f>IF(N29=" "," ",IF(AA29=1,CODE!B66," "))</f>
        <v xml:space="preserve"> </v>
      </c>
      <c r="M29" s="172"/>
      <c r="N29" s="170" t="str">
        <f>IF(OR(I24=" ",I24="E",N28=" ",)," ",IF(AB29=1,CODE!B60,IF(AB29=2,CODE!B61,IF(AB29=3,CODE!B62,IF(AB29=4,CODE!B63," ")))))</f>
        <v xml:space="preserve"> </v>
      </c>
      <c r="O29" s="170"/>
      <c r="P29" s="170"/>
      <c r="Q29" s="170"/>
      <c r="R29" s="170"/>
      <c r="S29" s="170"/>
      <c r="T29" s="170"/>
      <c r="U29" s="170"/>
      <c r="V29" s="170"/>
      <c r="W29" s="171"/>
      <c r="Z29" s="131" t="s">
        <v>129</v>
      </c>
      <c r="AA29" s="135">
        <f>IF(AB29&lt;&gt;0,1,0)</f>
        <v>0</v>
      </c>
      <c r="AB29" s="136">
        <f>IF(AND(AND(Z22=1,AB22=3),AB28&lt;=4),1,IF(AND(AND(Z22=1,AB22=3),AND(AB28&gt;=6,AB28&lt;=9)),2,IF(AND(AND(Z22=1,AB22=3),AB28=5),3,IF(AND(AND(Z22=1,AB22=3),AB28=10),3,IF(AND(AND(Z22=2,AB22=3),AB28&lt;=3),0,IF(AND(AND(Z22=2,AB22=3),AB28=4),1,IF(AND(AND(Z22=2,AB22=3),AND(AB28&gt;=6,AB28&lt;=8)),0,IF(AND(AND(Z22=2,AB22=3),AB28=9),2,IF(AND(AND(Z22=2,AB22=3),AB28=5),3,IF(AND(AND(Z22=2,AB22=3),AB28=10),3,0))))))))))</f>
        <v>0</v>
      </c>
    </row>
    <row r="30" spans="1:29" s="24" customFormat="1" ht="22.5" customHeight="1" x14ac:dyDescent="0.15">
      <c r="A30" s="35" t="s">
        <v>48</v>
      </c>
      <c r="B30" s="43" t="s">
        <v>47</v>
      </c>
      <c r="C30" s="31"/>
      <c r="D30" s="31"/>
      <c r="E30" s="31"/>
      <c r="F30" s="31"/>
      <c r="G30" s="36" t="s">
        <v>52</v>
      </c>
      <c r="H30" s="213" t="str">
        <f>IF(Z30=1,別紙ⒶⒷ!G38," ")</f>
        <v xml:space="preserve"> </v>
      </c>
      <c r="I30" s="213"/>
      <c r="J30" s="213"/>
      <c r="K30" s="31" t="s">
        <v>3</v>
      </c>
      <c r="L30" s="226" t="s">
        <v>87</v>
      </c>
      <c r="M30" s="222" t="str">
        <f>IF(AB32=1,CODE!B83,IF(AB32=2,CODE!B84,IF(AB32=3,CODE!B85,IF(AB32=4,CODE!B86,IF(AB32=5,CODE!B87,CODE!B88)))))</f>
        <v>別紙にレセプトの明細を記載してください</v>
      </c>
      <c r="N30" s="222"/>
      <c r="O30" s="222"/>
      <c r="P30" s="222"/>
      <c r="Q30" s="222"/>
      <c r="R30" s="222"/>
      <c r="S30" s="222"/>
      <c r="T30" s="222"/>
      <c r="U30" s="222"/>
      <c r="V30" s="222"/>
      <c r="W30" s="223"/>
      <c r="Z30" s="137">
        <f>IF(AND(OR(AB28=1,AB28=2,AB28=3,AB28=11,AB28=12,AB28=13),AB29=0),1,0)</f>
        <v>0</v>
      </c>
      <c r="AA30" s="123"/>
      <c r="AB30" s="124"/>
    </row>
    <row r="31" spans="1:29" s="24" customFormat="1" ht="17.100000000000001" customHeight="1" x14ac:dyDescent="0.15">
      <c r="A31" s="35"/>
      <c r="B31" s="31"/>
      <c r="C31" s="31"/>
      <c r="D31" s="31"/>
      <c r="E31" s="31"/>
      <c r="F31" s="31"/>
      <c r="G31" s="36"/>
      <c r="H31" s="36"/>
      <c r="I31" s="39"/>
      <c r="J31" s="39"/>
      <c r="K31" s="31"/>
      <c r="L31" s="226"/>
      <c r="M31" s="224" t="s">
        <v>141</v>
      </c>
      <c r="N31" s="224"/>
      <c r="O31" s="224"/>
      <c r="P31" s="224"/>
      <c r="Q31" s="224"/>
      <c r="R31" s="224"/>
      <c r="S31" s="224"/>
      <c r="T31" s="224"/>
      <c r="U31" s="224"/>
      <c r="V31" s="224"/>
      <c r="W31" s="225"/>
      <c r="Z31" s="122"/>
      <c r="AA31" s="122"/>
      <c r="AB31" s="131" t="s">
        <v>130</v>
      </c>
    </row>
    <row r="32" spans="1:29" s="24" customFormat="1" ht="22.5" customHeight="1" x14ac:dyDescent="0.15">
      <c r="A32" s="35" t="s">
        <v>50</v>
      </c>
      <c r="B32" s="43" t="s">
        <v>49</v>
      </c>
      <c r="C32" s="31"/>
      <c r="D32" s="31"/>
      <c r="E32" s="31"/>
      <c r="F32" s="31"/>
      <c r="G32" s="36" t="s">
        <v>52</v>
      </c>
      <c r="H32" s="213">
        <f>IF(OR(H28=0,H28=" "),0,IF(AB32=1,SUM(別紙ⒶⒷ!H9:H22),IF(AB32=2,SUM(別紙ⒶⒷ!H29:H36),IF(AB32=3,SUM(別紙ⒶⒷ!H9:H22)+SUM(別紙ⒶⒷ!H29:H36),IF(AB32=4,別紙ⒸⒹ!H34,IF(AB32=5,SUM(別紙ⒶⒷ!H9:H22)+別紙ⒸⒹ!H34,0))))))</f>
        <v>0</v>
      </c>
      <c r="I32" s="213"/>
      <c r="J32" s="213"/>
      <c r="K32" s="31" t="s">
        <v>3</v>
      </c>
      <c r="L32" s="226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5"/>
      <c r="Z32" s="124"/>
      <c r="AA32" s="124"/>
      <c r="AB32" s="132">
        <f>IF(AB22=1,1,IF(AND(AB22=3,Z22=1,Z24&lt;=5),5,IF(AND(AB22=3,Z22=2,Z24&lt;=3),3,IF(AND(AB22=3,Z22=2,Z24=4),5,IF(AND(AB22=3,Z22=2,Z24=5),5,IF(AND(AB22=2,AND(Z24&gt;=6,Z24&lt;=8)),2,IF(AND(AB22=2,Z24=9),4,IF(AND(AB22=2,OR(Z24=10,Z24=11)),4,6))))))))</f>
        <v>6</v>
      </c>
    </row>
    <row r="33" spans="1:28" s="24" customFormat="1" ht="17.100000000000001" customHeight="1" x14ac:dyDescent="0.15">
      <c r="A33" s="35"/>
      <c r="B33" s="31"/>
      <c r="C33" s="31"/>
      <c r="D33" s="31"/>
      <c r="E33" s="31"/>
      <c r="F33" s="31"/>
      <c r="G33" s="36"/>
      <c r="H33" s="36"/>
      <c r="I33" s="39"/>
      <c r="J33" s="39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7"/>
      <c r="Z33" s="131" t="s">
        <v>187</v>
      </c>
      <c r="AA33" s="122"/>
      <c r="AB33" s="126"/>
    </row>
    <row r="34" spans="1:28" s="24" customFormat="1" ht="22.5" customHeight="1" x14ac:dyDescent="0.15">
      <c r="A34" s="35" t="s">
        <v>184</v>
      </c>
      <c r="B34" s="43" t="s">
        <v>51</v>
      </c>
      <c r="C34" s="31"/>
      <c r="D34" s="31"/>
      <c r="E34" s="31"/>
      <c r="F34" s="31"/>
      <c r="G34" s="36" t="s">
        <v>52</v>
      </c>
      <c r="H34" s="213">
        <f>H32-H28</f>
        <v>0</v>
      </c>
      <c r="I34" s="213"/>
      <c r="J34" s="213"/>
      <c r="K34" s="31" t="s">
        <v>3</v>
      </c>
      <c r="L34" s="31"/>
      <c r="M34" s="45" t="str">
        <f>IF(H32=0," ",IF(Z34=1,CODE!B91,IF(Z34=2,CODE!B92," ")))</f>
        <v xml:space="preserve"> </v>
      </c>
      <c r="N34" s="31"/>
      <c r="O34" s="31"/>
      <c r="P34" s="31"/>
      <c r="Q34" s="31"/>
      <c r="R34" s="31"/>
      <c r="S34" s="31"/>
      <c r="T34" s="31"/>
      <c r="U34" s="31"/>
      <c r="V34" s="31"/>
      <c r="W34" s="37"/>
      <c r="Z34" s="132">
        <f>IF(H34&lt;=0,1,2)</f>
        <v>1</v>
      </c>
      <c r="AA34" s="124"/>
      <c r="AB34" s="124"/>
    </row>
    <row r="35" spans="1:28" s="1" customFormat="1" ht="22.5" customHeight="1" thickBot="1" x14ac:dyDescent="0.2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Z35" s="112"/>
      <c r="AA35" s="112"/>
      <c r="AB35" s="112"/>
    </row>
    <row r="36" spans="1:28" s="1" customFormat="1" ht="18.75" customHeight="1" thickTop="1" thickBo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Z36" s="112"/>
      <c r="AA36" s="112"/>
      <c r="AB36" s="112"/>
    </row>
    <row r="37" spans="1:28" s="1" customFormat="1" ht="24" customHeight="1" thickTop="1" x14ac:dyDescent="0.15">
      <c r="A37" s="227" t="s">
        <v>193</v>
      </c>
      <c r="B37" s="20" t="s">
        <v>5</v>
      </c>
      <c r="C37" s="16"/>
      <c r="D37" s="16"/>
      <c r="E37" s="16"/>
      <c r="F37" s="16"/>
      <c r="G37" s="16"/>
      <c r="H37" s="16"/>
      <c r="I37" s="16"/>
      <c r="J37" s="16"/>
      <c r="K37" s="216" t="s">
        <v>13</v>
      </c>
      <c r="L37" s="217"/>
      <c r="M37" s="217"/>
      <c r="N37" s="217"/>
      <c r="O37" s="217"/>
      <c r="P37" s="217"/>
      <c r="Q37" s="217"/>
      <c r="R37" s="217"/>
      <c r="S37" s="217"/>
      <c r="T37" s="217"/>
      <c r="U37" s="218"/>
      <c r="V37" s="218"/>
      <c r="W37" s="219"/>
      <c r="Z37" s="112"/>
      <c r="AA37" s="122"/>
      <c r="AB37" s="112"/>
    </row>
    <row r="38" spans="1:28" s="1" customFormat="1" ht="24" customHeight="1" x14ac:dyDescent="0.15">
      <c r="A38" s="228"/>
      <c r="B38" s="4"/>
      <c r="C38" s="220" t="s">
        <v>27</v>
      </c>
      <c r="D38" s="220"/>
      <c r="E38" s="220"/>
      <c r="F38" s="220"/>
      <c r="G38" s="220"/>
      <c r="H38" s="220"/>
      <c r="I38" s="4"/>
      <c r="J38" s="4"/>
      <c r="K38" s="5" t="s">
        <v>6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14"/>
      <c r="Z38" s="112"/>
      <c r="AA38" s="112"/>
      <c r="AB38" s="112"/>
    </row>
    <row r="39" spans="1:28" s="1" customFormat="1" ht="24" customHeight="1" x14ac:dyDescent="0.15">
      <c r="A39" s="228"/>
      <c r="B39" s="230" t="s">
        <v>7</v>
      </c>
      <c r="C39" s="215"/>
      <c r="D39" s="215"/>
      <c r="E39" s="215"/>
      <c r="F39" s="215"/>
      <c r="G39" s="215"/>
      <c r="H39" s="215"/>
      <c r="I39" s="215"/>
      <c r="J39" s="231"/>
      <c r="K39" s="5" t="s">
        <v>8</v>
      </c>
      <c r="L39" s="4"/>
      <c r="M39" s="4"/>
      <c r="N39" s="6"/>
      <c r="O39" s="221"/>
      <c r="P39" s="221"/>
      <c r="Q39" s="221"/>
      <c r="R39" s="221"/>
      <c r="S39" s="221"/>
      <c r="T39" s="221"/>
      <c r="U39" s="221"/>
      <c r="V39" s="221"/>
      <c r="W39" s="14"/>
      <c r="Z39" s="112"/>
      <c r="AA39" s="112"/>
      <c r="AB39" s="112"/>
    </row>
    <row r="40" spans="1:28" s="1" customFormat="1" ht="24" customHeight="1" x14ac:dyDescent="0.15">
      <c r="A40" s="228"/>
      <c r="B40" s="4" t="s">
        <v>6</v>
      </c>
      <c r="C40" s="232"/>
      <c r="D40" s="232"/>
      <c r="E40" s="232"/>
      <c r="F40" s="232"/>
      <c r="G40" s="232"/>
      <c r="H40" s="232"/>
      <c r="I40" s="232"/>
      <c r="J40" s="233"/>
      <c r="K40" s="5" t="s">
        <v>21</v>
      </c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9"/>
      <c r="Z40" s="112"/>
      <c r="AA40" s="112"/>
      <c r="AB40" s="112"/>
    </row>
    <row r="41" spans="1:28" s="1" customFormat="1" ht="24" customHeight="1" x14ac:dyDescent="0.15">
      <c r="A41" s="228"/>
      <c r="B41" s="265"/>
      <c r="C41" s="266"/>
      <c r="D41" s="266"/>
      <c r="E41" s="266"/>
      <c r="F41" s="266"/>
      <c r="G41" s="266"/>
      <c r="H41" s="266"/>
      <c r="I41" s="266"/>
      <c r="J41" s="267"/>
      <c r="K41" s="5" t="s">
        <v>22</v>
      </c>
      <c r="L41" s="4"/>
      <c r="M41" s="25"/>
      <c r="N41" s="270"/>
      <c r="O41" s="270"/>
      <c r="P41" s="270"/>
      <c r="Q41" s="270"/>
      <c r="R41" s="270"/>
      <c r="S41" s="270"/>
      <c r="T41" s="270"/>
      <c r="U41" s="270"/>
      <c r="V41" s="270"/>
      <c r="W41" s="271"/>
      <c r="Z41" s="112"/>
      <c r="AA41" s="112"/>
      <c r="AB41" s="112"/>
    </row>
    <row r="42" spans="1:28" s="1" customFormat="1" ht="24" customHeight="1" x14ac:dyDescent="0.15">
      <c r="A42" s="228"/>
      <c r="B42" s="4" t="s">
        <v>9</v>
      </c>
      <c r="C42" s="232"/>
      <c r="D42" s="232"/>
      <c r="E42" s="232"/>
      <c r="F42" s="232"/>
      <c r="G42" s="232"/>
      <c r="H42" s="232"/>
      <c r="I42" s="232"/>
      <c r="J42" s="233"/>
      <c r="K42" s="26" t="s">
        <v>9</v>
      </c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3"/>
      <c r="Z42" s="112"/>
      <c r="AA42" s="112"/>
      <c r="AB42" s="112"/>
    </row>
    <row r="43" spans="1:28" s="1" customFormat="1" ht="24" customHeight="1" x14ac:dyDescent="0.15">
      <c r="A43" s="228"/>
      <c r="B43" s="265"/>
      <c r="C43" s="266"/>
      <c r="D43" s="266"/>
      <c r="E43" s="266"/>
      <c r="F43" s="266"/>
      <c r="G43" s="266"/>
      <c r="H43" s="266"/>
      <c r="I43" s="266"/>
      <c r="J43" s="267"/>
      <c r="K43" s="5" t="s">
        <v>10</v>
      </c>
      <c r="L43" s="4"/>
      <c r="M43" s="4"/>
      <c r="N43" s="270"/>
      <c r="O43" s="270"/>
      <c r="P43" s="270"/>
      <c r="Q43" s="270"/>
      <c r="R43" s="270"/>
      <c r="S43" s="270"/>
      <c r="T43" s="270"/>
      <c r="U43" s="270"/>
      <c r="V43" s="270"/>
      <c r="W43" s="271"/>
      <c r="Z43" s="112"/>
      <c r="AA43" s="112"/>
      <c r="AB43" s="112"/>
    </row>
    <row r="44" spans="1:28" s="1" customFormat="1" ht="24" customHeight="1" thickBot="1" x14ac:dyDescent="0.2">
      <c r="A44" s="229"/>
      <c r="B44" s="17"/>
      <c r="C44" s="17"/>
      <c r="D44" s="15"/>
      <c r="E44" s="17"/>
      <c r="F44" s="17"/>
      <c r="G44" s="15"/>
      <c r="H44" s="15"/>
      <c r="I44" s="15"/>
      <c r="J44" s="15"/>
      <c r="K44" s="21"/>
      <c r="L44" s="15"/>
      <c r="M44" s="15"/>
      <c r="N44" s="15"/>
      <c r="O44" s="15"/>
      <c r="P44" s="15"/>
      <c r="Q44" s="15"/>
      <c r="R44" s="15" t="s">
        <v>4</v>
      </c>
      <c r="S44" s="159"/>
      <c r="T44" s="159"/>
      <c r="U44" s="159"/>
      <c r="V44" s="159"/>
      <c r="W44" s="160"/>
      <c r="Z44" s="112"/>
      <c r="AA44" s="112"/>
      <c r="AB44" s="112"/>
    </row>
    <row r="45" spans="1:28" s="1" customFormat="1" ht="5.25" customHeight="1" thickTop="1" x14ac:dyDescent="0.15">
      <c r="A45" s="25"/>
      <c r="B45" s="6"/>
      <c r="C45" s="6"/>
      <c r="D45" s="4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Z45" s="112"/>
      <c r="AA45" s="112"/>
      <c r="AB45" s="112"/>
    </row>
    <row r="46" spans="1:28" s="1" customFormat="1" ht="20.100000000000001" customHeight="1" x14ac:dyDescent="0.15">
      <c r="A46" s="215" t="s">
        <v>30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Z46" s="112"/>
      <c r="AA46" s="112"/>
      <c r="AB46" s="112"/>
    </row>
    <row r="47" spans="1:28" s="1" customFormat="1" ht="20.100000000000001" customHeight="1" x14ac:dyDescent="0.15">
      <c r="A47" s="4" t="s">
        <v>74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112"/>
      <c r="AA47" s="112"/>
      <c r="AB47" s="112"/>
    </row>
  </sheetData>
  <sheetProtection algorithmName="SHA-512" hashValue="+PnifwfsJXn/+TFz172M5GjU+nVga691m1wymBFBBHd7t3QEqie8jj54HRbPR/mnexudnRnIF7Autj4XKm2IeA==" saltValue="Dd8ZKOfF9Nxht/8K7wfjXA==" spinCount="100000" sheet="1" objects="1" scenarios="1"/>
  <mergeCells count="68">
    <mergeCell ref="L40:W40"/>
    <mergeCell ref="N41:W41"/>
    <mergeCell ref="L42:W42"/>
    <mergeCell ref="N43:W43"/>
    <mergeCell ref="C40:J40"/>
    <mergeCell ref="B41:J41"/>
    <mergeCell ref="I20:J20"/>
    <mergeCell ref="H13:L14"/>
    <mergeCell ref="S18:W18"/>
    <mergeCell ref="K16:L16"/>
    <mergeCell ref="A15:I15"/>
    <mergeCell ref="J15:W15"/>
    <mergeCell ref="C16:H16"/>
    <mergeCell ref="A18:I18"/>
    <mergeCell ref="B13:C14"/>
    <mergeCell ref="D13:E14"/>
    <mergeCell ref="N13:W14"/>
    <mergeCell ref="A17:H17"/>
    <mergeCell ref="K17:W17"/>
    <mergeCell ref="H34:J34"/>
    <mergeCell ref="H28:J28"/>
    <mergeCell ref="H30:J30"/>
    <mergeCell ref="A46:W46"/>
    <mergeCell ref="K37:T37"/>
    <mergeCell ref="U37:W37"/>
    <mergeCell ref="C38:H38"/>
    <mergeCell ref="O39:V39"/>
    <mergeCell ref="M30:W30"/>
    <mergeCell ref="M31:W32"/>
    <mergeCell ref="L30:L32"/>
    <mergeCell ref="A37:A44"/>
    <mergeCell ref="B39:J39"/>
    <mergeCell ref="C42:J42"/>
    <mergeCell ref="H32:J32"/>
    <mergeCell ref="B43:J43"/>
    <mergeCell ref="A12:F12"/>
    <mergeCell ref="G12:M12"/>
    <mergeCell ref="N12:W12"/>
    <mergeCell ref="C6:E8"/>
    <mergeCell ref="F6:G6"/>
    <mergeCell ref="H6:P8"/>
    <mergeCell ref="F7:G7"/>
    <mergeCell ref="T7:W7"/>
    <mergeCell ref="F8:G8"/>
    <mergeCell ref="A1:B1"/>
    <mergeCell ref="C1:D1"/>
    <mergeCell ref="E1:F1"/>
    <mergeCell ref="G1:H1"/>
    <mergeCell ref="I1:L1"/>
    <mergeCell ref="Q1:W1"/>
    <mergeCell ref="I2:L2"/>
    <mergeCell ref="M2:O2"/>
    <mergeCell ref="I3:J4"/>
    <mergeCell ref="M1:O1"/>
    <mergeCell ref="M3:M4"/>
    <mergeCell ref="O3:O4"/>
    <mergeCell ref="K3:L4"/>
    <mergeCell ref="N3:N4"/>
    <mergeCell ref="B22:D22"/>
    <mergeCell ref="N28:W28"/>
    <mergeCell ref="N29:W29"/>
    <mergeCell ref="L28:M28"/>
    <mergeCell ref="L29:M29"/>
    <mergeCell ref="I22:K22"/>
    <mergeCell ref="I24:K24"/>
    <mergeCell ref="L23:W23"/>
    <mergeCell ref="S22:W22"/>
    <mergeCell ref="A27:W27"/>
  </mergeCells>
  <phoneticPr fontId="2"/>
  <printOptions horizontalCentered="1"/>
  <pageMargins left="0.39370078740157483" right="0.31496062992125984" top="0.51181102362204722" bottom="0.19685039370078741" header="0.27559055118110237" footer="0.31496062992125984"/>
  <pageSetup paperSize="9" scale="82" orientation="portrait" r:id="rId1"/>
  <headerFooter alignWithMargins="0"/>
  <ignoredErrors>
    <ignoredError sqref="H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1F54-D593-485C-8EA1-DCE90304E250}">
  <sheetPr codeName="Sheet2">
    <pageSetUpPr fitToPage="1"/>
  </sheetPr>
  <dimension ref="B1:Q52"/>
  <sheetViews>
    <sheetView zoomScaleNormal="100" workbookViewId="0">
      <selection activeCell="E11" sqref="E11"/>
    </sheetView>
  </sheetViews>
  <sheetFormatPr defaultRowHeight="13.5" x14ac:dyDescent="0.15"/>
  <cols>
    <col min="1" max="1" width="1.5" style="24" customWidth="1"/>
    <col min="2" max="2" width="17" style="24" customWidth="1"/>
    <col min="3" max="3" width="18" style="24" customWidth="1"/>
    <col min="4" max="4" width="8.125" style="24" customWidth="1"/>
    <col min="5" max="5" width="6.25" style="24" customWidth="1"/>
    <col min="6" max="6" width="25" style="24" customWidth="1"/>
    <col min="7" max="9" width="13.625" style="24" customWidth="1"/>
    <col min="10" max="10" width="1.25" style="24" customWidth="1"/>
    <col min="11" max="17" width="9.625" style="24" customWidth="1"/>
    <col min="18" max="25" width="5.125" style="24" customWidth="1"/>
    <col min="26" max="26" width="0.875" style="24" customWidth="1"/>
    <col min="27" max="29" width="3.625" style="24" customWidth="1"/>
    <col min="30" max="30" width="6.625" style="24" customWidth="1"/>
    <col min="31" max="31" width="11.375" style="24" customWidth="1"/>
    <col min="32" max="32" width="11.25" style="24" customWidth="1"/>
    <col min="33" max="33" width="10.5" style="24" customWidth="1"/>
    <col min="34" max="116" width="3.625" style="24" customWidth="1"/>
    <col min="117" max="16384" width="9" style="24"/>
  </cols>
  <sheetData>
    <row r="1" spans="2:12" ht="21" x14ac:dyDescent="0.15">
      <c r="B1" s="287" t="str">
        <f>申請書!I20&amp;"年"&amp;申請書!L20&amp;"月診療分 高額療養費 レセプト明細１"</f>
        <v>年月診療分 高額療養費 レセプト明細１</v>
      </c>
      <c r="C1" s="287"/>
      <c r="D1" s="287"/>
      <c r="E1" s="287"/>
      <c r="F1" s="287"/>
      <c r="G1" s="287"/>
      <c r="H1" s="287"/>
      <c r="I1" s="287"/>
    </row>
    <row r="3" spans="2:12" ht="23.25" customHeight="1" x14ac:dyDescent="0.15">
      <c r="B3" s="72" t="s">
        <v>162</v>
      </c>
    </row>
    <row r="4" spans="2:12" ht="31.5" customHeight="1" x14ac:dyDescent="0.15">
      <c r="B4" s="288" t="s">
        <v>163</v>
      </c>
      <c r="C4" s="288"/>
      <c r="D4" s="288"/>
      <c r="E4" s="288"/>
      <c r="F4" s="288"/>
      <c r="G4" s="288"/>
      <c r="H4" s="288"/>
      <c r="I4" s="288"/>
    </row>
    <row r="6" spans="2:12" ht="39.950000000000003" customHeight="1" x14ac:dyDescent="0.15">
      <c r="B6" s="54" t="s">
        <v>72</v>
      </c>
      <c r="C6" s="53" t="s">
        <v>77</v>
      </c>
      <c r="D6" s="55" t="s">
        <v>37</v>
      </c>
      <c r="E6" s="52" t="s">
        <v>78</v>
      </c>
      <c r="F6" s="55" t="s">
        <v>38</v>
      </c>
      <c r="G6" s="56" t="s">
        <v>79</v>
      </c>
      <c r="H6" s="57" t="s">
        <v>80</v>
      </c>
      <c r="I6" s="57" t="s">
        <v>81</v>
      </c>
    </row>
    <row r="7" spans="2:12" ht="24.95" customHeight="1" x14ac:dyDescent="0.15">
      <c r="B7" s="289" t="s">
        <v>82</v>
      </c>
      <c r="C7" s="291">
        <v>29536</v>
      </c>
      <c r="D7" s="281" t="s">
        <v>73</v>
      </c>
      <c r="E7" s="63" t="s">
        <v>36</v>
      </c>
      <c r="F7" s="64" t="s">
        <v>83</v>
      </c>
      <c r="G7" s="65">
        <v>34000</v>
      </c>
      <c r="H7" s="66">
        <v>10200</v>
      </c>
      <c r="I7" s="279">
        <f>IF(SUM(H7:H8)&gt;=21000,SUM(H7:H8),IF(SUM(H7:H8)&lt;21000,"対象外"," "))</f>
        <v>22200</v>
      </c>
      <c r="K7" s="274" t="s">
        <v>84</v>
      </c>
      <c r="L7" s="274"/>
    </row>
    <row r="8" spans="2:12" ht="24.95" customHeight="1" x14ac:dyDescent="0.15">
      <c r="B8" s="290"/>
      <c r="C8" s="292"/>
      <c r="D8" s="282"/>
      <c r="E8" s="67" t="s">
        <v>35</v>
      </c>
      <c r="F8" s="68" t="s">
        <v>85</v>
      </c>
      <c r="G8" s="69">
        <v>40000</v>
      </c>
      <c r="H8" s="70">
        <v>12000</v>
      </c>
      <c r="I8" s="280"/>
      <c r="K8" s="274"/>
      <c r="L8" s="274"/>
    </row>
    <row r="9" spans="2:12" ht="24.95" customHeight="1" x14ac:dyDescent="0.15">
      <c r="B9" s="275"/>
      <c r="C9" s="277"/>
      <c r="D9" s="283"/>
      <c r="E9" s="102" t="s">
        <v>36</v>
      </c>
      <c r="F9" s="141"/>
      <c r="G9" s="142"/>
      <c r="H9" s="143"/>
      <c r="I9" s="285" t="str">
        <f>IF(SUM(H9:H10)&gt;=21000,SUM(H9:H10),IF(SUM(H9:H10)=0," ",IF(SUM(H9:H10)&lt;21000,"対象外"," ")))</f>
        <v xml:space="preserve"> </v>
      </c>
    </row>
    <row r="10" spans="2:12" ht="24.95" customHeight="1" x14ac:dyDescent="0.15">
      <c r="B10" s="276"/>
      <c r="C10" s="278"/>
      <c r="D10" s="284"/>
      <c r="E10" s="103" t="s">
        <v>35</v>
      </c>
      <c r="F10" s="144"/>
      <c r="G10" s="145"/>
      <c r="H10" s="146"/>
      <c r="I10" s="286"/>
    </row>
    <row r="11" spans="2:12" ht="24.95" customHeight="1" x14ac:dyDescent="0.15">
      <c r="B11" s="275"/>
      <c r="C11" s="277"/>
      <c r="D11" s="283"/>
      <c r="E11" s="102" t="s">
        <v>36</v>
      </c>
      <c r="F11" s="141"/>
      <c r="G11" s="142"/>
      <c r="H11" s="143"/>
      <c r="I11" s="285" t="str">
        <f>IF(SUM(H11:H12)&gt;=21000,SUM(H11:H12),IF(SUM(H11:H12)=0," ",IF(SUM(H11:H12)&lt;21000,"対象外"," ")))</f>
        <v xml:space="preserve"> </v>
      </c>
    </row>
    <row r="12" spans="2:12" ht="24.95" customHeight="1" x14ac:dyDescent="0.15">
      <c r="B12" s="276"/>
      <c r="C12" s="278"/>
      <c r="D12" s="284"/>
      <c r="E12" s="103" t="s">
        <v>35</v>
      </c>
      <c r="F12" s="144"/>
      <c r="G12" s="145"/>
      <c r="H12" s="146"/>
      <c r="I12" s="286"/>
    </row>
    <row r="13" spans="2:12" ht="24.95" customHeight="1" x14ac:dyDescent="0.15">
      <c r="B13" s="275"/>
      <c r="C13" s="277"/>
      <c r="D13" s="283"/>
      <c r="E13" s="102" t="s">
        <v>36</v>
      </c>
      <c r="F13" s="141"/>
      <c r="G13" s="142"/>
      <c r="H13" s="143"/>
      <c r="I13" s="285" t="str">
        <f>IF(SUM(H13:H14)&gt;=21000,SUM(H13:H14),IF(SUM(H13:H14)=0," ",IF(SUM(H13:H14)&lt;21000,"対象外"," ")))</f>
        <v xml:space="preserve"> </v>
      </c>
    </row>
    <row r="14" spans="2:12" ht="24.95" customHeight="1" x14ac:dyDescent="0.15">
      <c r="B14" s="276"/>
      <c r="C14" s="278"/>
      <c r="D14" s="284"/>
      <c r="E14" s="103" t="s">
        <v>35</v>
      </c>
      <c r="F14" s="144"/>
      <c r="G14" s="145"/>
      <c r="H14" s="146"/>
      <c r="I14" s="286"/>
    </row>
    <row r="15" spans="2:12" ht="24.95" customHeight="1" x14ac:dyDescent="0.15">
      <c r="B15" s="275"/>
      <c r="C15" s="277"/>
      <c r="D15" s="283"/>
      <c r="E15" s="102" t="s">
        <v>36</v>
      </c>
      <c r="F15" s="141"/>
      <c r="G15" s="142"/>
      <c r="H15" s="143"/>
      <c r="I15" s="285" t="str">
        <f>IF(SUM(H15:H16)&gt;=21000,SUM(H15:H16),IF(SUM(H15:H16)=0," ",IF(SUM(H15:H16)&lt;21000,"対象外"," ")))</f>
        <v xml:space="preserve"> </v>
      </c>
    </row>
    <row r="16" spans="2:12" ht="24.95" customHeight="1" x14ac:dyDescent="0.15">
      <c r="B16" s="276"/>
      <c r="C16" s="278"/>
      <c r="D16" s="284"/>
      <c r="E16" s="103" t="s">
        <v>35</v>
      </c>
      <c r="F16" s="144"/>
      <c r="G16" s="145"/>
      <c r="H16" s="146"/>
      <c r="I16" s="286"/>
    </row>
    <row r="17" spans="2:9" ht="24.95" customHeight="1" x14ac:dyDescent="0.15">
      <c r="B17" s="275"/>
      <c r="C17" s="277"/>
      <c r="D17" s="283"/>
      <c r="E17" s="102" t="s">
        <v>36</v>
      </c>
      <c r="F17" s="141"/>
      <c r="G17" s="142"/>
      <c r="H17" s="143"/>
      <c r="I17" s="285" t="str">
        <f>IF(SUM(H17:H18)&gt;=21000,SUM(H17:H18),IF(SUM(H17:H18)=0," ",IF(SUM(H17:H18)&lt;21000,"対象外"," ")))</f>
        <v xml:space="preserve"> </v>
      </c>
    </row>
    <row r="18" spans="2:9" ht="24.95" customHeight="1" x14ac:dyDescent="0.15">
      <c r="B18" s="276"/>
      <c r="C18" s="278"/>
      <c r="D18" s="284"/>
      <c r="E18" s="103" t="s">
        <v>35</v>
      </c>
      <c r="F18" s="144"/>
      <c r="G18" s="145"/>
      <c r="H18" s="146"/>
      <c r="I18" s="286"/>
    </row>
    <row r="19" spans="2:9" ht="24.95" customHeight="1" x14ac:dyDescent="0.15">
      <c r="B19" s="275"/>
      <c r="C19" s="277"/>
      <c r="D19" s="283"/>
      <c r="E19" s="102" t="s">
        <v>36</v>
      </c>
      <c r="F19" s="141"/>
      <c r="G19" s="142"/>
      <c r="H19" s="143"/>
      <c r="I19" s="285" t="str">
        <f>IF(SUM(H19:H20)&gt;=21000,SUM(H19:H20),IF(SUM(H19:H20)=0," ",IF(SUM(H19:H20)&lt;21000,"対象外"," ")))</f>
        <v xml:space="preserve"> </v>
      </c>
    </row>
    <row r="20" spans="2:9" ht="24.95" customHeight="1" x14ac:dyDescent="0.15">
      <c r="B20" s="276"/>
      <c r="C20" s="278"/>
      <c r="D20" s="284"/>
      <c r="E20" s="103" t="s">
        <v>35</v>
      </c>
      <c r="F20" s="144"/>
      <c r="G20" s="145"/>
      <c r="H20" s="146"/>
      <c r="I20" s="286"/>
    </row>
    <row r="21" spans="2:9" ht="24.95" customHeight="1" x14ac:dyDescent="0.15">
      <c r="B21" s="275"/>
      <c r="C21" s="277"/>
      <c r="D21" s="283"/>
      <c r="E21" s="102" t="s">
        <v>36</v>
      </c>
      <c r="F21" s="141"/>
      <c r="G21" s="142"/>
      <c r="H21" s="143"/>
      <c r="I21" s="285" t="str">
        <f>IF(SUM(H21:H22)&gt;=21000,SUM(H21:H22),IF(SUM(H21:H22)=0," ",IF(SUM(H21:H22)&lt;21000,"対象外"," ")))</f>
        <v xml:space="preserve"> </v>
      </c>
    </row>
    <row r="22" spans="2:9" ht="24.95" customHeight="1" x14ac:dyDescent="0.15">
      <c r="B22" s="276"/>
      <c r="C22" s="278"/>
      <c r="D22" s="284"/>
      <c r="E22" s="103" t="s">
        <v>35</v>
      </c>
      <c r="F22" s="144"/>
      <c r="G22" s="145"/>
      <c r="H22" s="146"/>
      <c r="I22" s="286"/>
    </row>
    <row r="23" spans="2:9" ht="20.100000000000001" customHeight="1" x14ac:dyDescent="0.15">
      <c r="B23" s="58"/>
      <c r="C23" s="59"/>
      <c r="D23" s="60"/>
      <c r="E23" s="61"/>
      <c r="F23" s="71"/>
      <c r="G23" s="71"/>
      <c r="H23" s="71"/>
      <c r="I23" s="62"/>
    </row>
    <row r="24" spans="2:9" ht="23.25" customHeight="1" x14ac:dyDescent="0.15">
      <c r="B24" s="72" t="s">
        <v>164</v>
      </c>
    </row>
    <row r="25" spans="2:9" ht="31.5" customHeight="1" x14ac:dyDescent="0.15">
      <c r="B25" s="288" t="s">
        <v>165</v>
      </c>
      <c r="C25" s="288"/>
      <c r="D25" s="288"/>
      <c r="E25" s="288"/>
      <c r="F25" s="288"/>
      <c r="G25" s="288"/>
      <c r="H25" s="288"/>
      <c r="I25" s="288"/>
    </row>
    <row r="27" spans="2:9" ht="39.950000000000003" customHeight="1" x14ac:dyDescent="0.15">
      <c r="B27" s="54" t="s">
        <v>72</v>
      </c>
      <c r="C27" s="53" t="s">
        <v>77</v>
      </c>
      <c r="D27" s="55" t="s">
        <v>37</v>
      </c>
      <c r="E27" s="52" t="s">
        <v>78</v>
      </c>
      <c r="F27" s="55" t="s">
        <v>38</v>
      </c>
      <c r="G27" s="56" t="s">
        <v>79</v>
      </c>
      <c r="H27" s="57" t="s">
        <v>80</v>
      </c>
    </row>
    <row r="28" spans="2:9" ht="30" customHeight="1" x14ac:dyDescent="0.15">
      <c r="B28" s="113" t="s">
        <v>167</v>
      </c>
      <c r="C28" s="114"/>
      <c r="D28" s="115"/>
      <c r="E28" s="104"/>
      <c r="F28" s="116"/>
      <c r="G28" s="105">
        <f>IF(申請書!AB32=5,H28/0.2,0)</f>
        <v>0</v>
      </c>
      <c r="H28" s="105">
        <f>IF(申請書!AB32=5,別紙ⒸⒹ!J26,0)</f>
        <v>0</v>
      </c>
    </row>
    <row r="29" spans="2:9" ht="30" customHeight="1" x14ac:dyDescent="0.15">
      <c r="B29" s="147"/>
      <c r="C29" s="148"/>
      <c r="D29" s="149"/>
      <c r="E29" s="104"/>
      <c r="F29" s="150"/>
      <c r="G29" s="151"/>
      <c r="H29" s="152"/>
    </row>
    <row r="30" spans="2:9" ht="30" customHeight="1" x14ac:dyDescent="0.15">
      <c r="B30" s="147"/>
      <c r="C30" s="148"/>
      <c r="D30" s="149"/>
      <c r="E30" s="104"/>
      <c r="F30" s="150"/>
      <c r="G30" s="151"/>
      <c r="H30" s="152"/>
    </row>
    <row r="31" spans="2:9" ht="30" customHeight="1" x14ac:dyDescent="0.15">
      <c r="B31" s="147"/>
      <c r="C31" s="148"/>
      <c r="D31" s="149"/>
      <c r="E31" s="104"/>
      <c r="F31" s="150"/>
      <c r="G31" s="151"/>
      <c r="H31" s="152"/>
    </row>
    <row r="32" spans="2:9" ht="30" customHeight="1" x14ac:dyDescent="0.15">
      <c r="B32" s="147"/>
      <c r="C32" s="148"/>
      <c r="D32" s="149"/>
      <c r="E32" s="104"/>
      <c r="F32" s="150"/>
      <c r="G32" s="151"/>
      <c r="H32" s="152"/>
    </row>
    <row r="33" spans="2:14" ht="30" customHeight="1" x14ac:dyDescent="0.15">
      <c r="B33" s="147"/>
      <c r="C33" s="148"/>
      <c r="D33" s="149"/>
      <c r="E33" s="104"/>
      <c r="F33" s="150"/>
      <c r="G33" s="151"/>
      <c r="H33" s="152"/>
      <c r="N33" s="101"/>
    </row>
    <row r="34" spans="2:14" ht="30" customHeight="1" x14ac:dyDescent="0.15">
      <c r="B34" s="147"/>
      <c r="C34" s="148"/>
      <c r="D34" s="149"/>
      <c r="E34" s="104"/>
      <c r="F34" s="150"/>
      <c r="G34" s="151"/>
      <c r="H34" s="152"/>
      <c r="N34" s="111"/>
    </row>
    <row r="35" spans="2:14" ht="30" customHeight="1" x14ac:dyDescent="0.15">
      <c r="B35" s="147"/>
      <c r="C35" s="148"/>
      <c r="D35" s="149"/>
      <c r="E35" s="104"/>
      <c r="F35" s="150"/>
      <c r="G35" s="151"/>
      <c r="H35" s="152"/>
      <c r="N35" s="101"/>
    </row>
    <row r="36" spans="2:14" ht="30" customHeight="1" x14ac:dyDescent="0.15">
      <c r="B36" s="147"/>
      <c r="C36" s="148"/>
      <c r="D36" s="149"/>
      <c r="E36" s="104"/>
      <c r="F36" s="150"/>
      <c r="G36" s="151"/>
      <c r="H36" s="152"/>
    </row>
    <row r="38" spans="2:14" ht="24" customHeight="1" x14ac:dyDescent="0.15">
      <c r="F38" s="71" t="s">
        <v>171</v>
      </c>
      <c r="G38" s="106">
        <f>IF(申請書!AB32=1,SUM(G9:G22),IF(申請書!AB32=2,SUM(G29:G36),IF(申請書!AB32=3,SUM(G9:G22)+SUM(G29:G36),IF(申請書!AB32=5,SUM(G9:G22)+G28,0))))</f>
        <v>0</v>
      </c>
      <c r="H38" s="106">
        <f>IF(申請書!AB32=1,SUM(H9:H22),IF(申請書!AB32=2,SUM(H29:H36),IF(申請書!AB32=3,SUM(H9:H22)+SUM(H29:H36),IF(申請書!AB32=5,SUM(H9:H22)+H28,0))))</f>
        <v>0</v>
      </c>
    </row>
    <row r="39" spans="2:14" ht="24" customHeight="1" x14ac:dyDescent="0.15">
      <c r="F39" s="71" t="s">
        <v>96</v>
      </c>
      <c r="G39" s="106"/>
      <c r="H39" s="106">
        <f>IF(H38=0,0,IF(OR(申請書!AB28=1,申請書!AB28=11),CODE!B69,IF(OR(申請書!AB28=2,申請書!AB28=12),CODE!B70,IF(OR(申請書!AB28=3,申請書!AB28=13),CODE!B71,IF(申請書!AB28=4,CODE!B72,IF(申請書!AB28=5,CODE!B73,IF(OR(申請書!AB28=6,申請書!AB28=14),CODE!B74,IF(OR(申請書!AB28=7,申請書!AB28=15),CODE!B75,IF(OR(申請書!AB28=8,申請書!AB28=16),CODE!B76,IF(申請書!AB28=9,CODE!B77,IF(申請書!AB28=10,CODE!B78,0)))))))))))</f>
        <v>0</v>
      </c>
    </row>
    <row r="40" spans="2:14" ht="24" customHeight="1" x14ac:dyDescent="0.15">
      <c r="F40" s="71" t="s">
        <v>93</v>
      </c>
      <c r="G40" s="106"/>
      <c r="H40" s="106">
        <f>IF(H38-H39&lt;=0,0,H38-H39)</f>
        <v>0</v>
      </c>
    </row>
    <row r="41" spans="2:14" x14ac:dyDescent="0.15">
      <c r="G41" s="101"/>
    </row>
    <row r="50" spans="13:17" x14ac:dyDescent="0.15">
      <c r="M50" s="112"/>
      <c r="N50" s="101"/>
      <c r="O50" s="111"/>
      <c r="P50" s="111"/>
      <c r="Q50" s="111"/>
    </row>
    <row r="52" spans="13:17" x14ac:dyDescent="0.15">
      <c r="M52" s="112"/>
      <c r="O52" s="111"/>
    </row>
  </sheetData>
  <sheetProtection algorithmName="SHA-512" hashValue="KgseDCLbh2daU2qtQWcnrAJ2XFdAiJTb8F98v4ftzz2/SLfNxuoAcmqnfshmqV9d2dtgF01a4IuwSKI8sKNa4Q==" saltValue="PdxrLSZLUvTvAR1DM3h5aQ==" spinCount="100000" sheet="1" objects="1" scenarios="1"/>
  <mergeCells count="36">
    <mergeCell ref="B1:I1"/>
    <mergeCell ref="B4:I4"/>
    <mergeCell ref="B25:I25"/>
    <mergeCell ref="B21:B22"/>
    <mergeCell ref="C21:C22"/>
    <mergeCell ref="I13:I14"/>
    <mergeCell ref="B15:B16"/>
    <mergeCell ref="C15:C16"/>
    <mergeCell ref="D15:D16"/>
    <mergeCell ref="I15:I16"/>
    <mergeCell ref="B7:B8"/>
    <mergeCell ref="C7:C8"/>
    <mergeCell ref="I19:I20"/>
    <mergeCell ref="D17:D18"/>
    <mergeCell ref="I17:I18"/>
    <mergeCell ref="D9:D10"/>
    <mergeCell ref="B19:B20"/>
    <mergeCell ref="C19:C20"/>
    <mergeCell ref="D19:D20"/>
    <mergeCell ref="D21:D22"/>
    <mergeCell ref="I21:I22"/>
    <mergeCell ref="K7:L8"/>
    <mergeCell ref="B9:B10"/>
    <mergeCell ref="C9:C10"/>
    <mergeCell ref="B17:B18"/>
    <mergeCell ref="C17:C18"/>
    <mergeCell ref="I7:I8"/>
    <mergeCell ref="D7:D8"/>
    <mergeCell ref="B13:B14"/>
    <mergeCell ref="C13:C14"/>
    <mergeCell ref="D13:D14"/>
    <mergeCell ref="I9:I10"/>
    <mergeCell ref="B11:B12"/>
    <mergeCell ref="C11:C12"/>
    <mergeCell ref="D11:D12"/>
    <mergeCell ref="I11:I12"/>
  </mergeCells>
  <phoneticPr fontId="2"/>
  <printOptions horizontalCentered="1"/>
  <pageMargins left="0.39370078740157483" right="0.31496062992125984" top="0.43307086614173229" bottom="0.19685039370078741" header="0.27559055118110237" footer="0.31496062992125984"/>
  <pageSetup paperSize="9" scale="85" fitToHeight="0" orientation="portrait" r:id="rId1"/>
  <headerFooter alignWithMargins="0"/>
  <ignoredErrors>
    <ignoredError sqref="I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96C6-17B0-4E2B-A96B-4981F65F24B3}">
  <sheetPr codeName="Sheet3">
    <pageSetUpPr fitToPage="1"/>
  </sheetPr>
  <dimension ref="B1:Q36"/>
  <sheetViews>
    <sheetView topLeftCell="A16" zoomScale="98" zoomScaleNormal="98" workbookViewId="0">
      <selection activeCell="B23" sqref="B23:J23"/>
    </sheetView>
  </sheetViews>
  <sheetFormatPr defaultRowHeight="13.5" x14ac:dyDescent="0.15"/>
  <cols>
    <col min="1" max="1" width="1.5" style="24" customWidth="1"/>
    <col min="2" max="2" width="17" style="24" customWidth="1"/>
    <col min="3" max="3" width="18" style="24" customWidth="1"/>
    <col min="4" max="4" width="8.125" style="24" customWidth="1"/>
    <col min="5" max="5" width="25" style="24" customWidth="1"/>
    <col min="6" max="6" width="13.625" style="24" customWidth="1"/>
    <col min="7" max="10" width="8.625" style="24" customWidth="1"/>
    <col min="11" max="11" width="1.25" style="24" customWidth="1"/>
    <col min="12" max="12" width="17.5" style="24" customWidth="1"/>
    <col min="13" max="13" width="10.5" style="24" customWidth="1"/>
    <col min="14" max="14" width="9.625" style="24" customWidth="1"/>
    <col min="15" max="16" width="9.625" style="24" hidden="1" customWidth="1"/>
    <col min="17" max="17" width="9" style="24" hidden="1" customWidth="1"/>
    <col min="18" max="18" width="7" style="24" customWidth="1"/>
    <col min="19" max="32" width="5.125" style="24" customWidth="1"/>
    <col min="33" max="33" width="0.875" style="24" customWidth="1"/>
    <col min="34" max="36" width="3.625" style="24" customWidth="1"/>
    <col min="37" max="37" width="6.625" style="24" customWidth="1"/>
    <col min="38" max="38" width="11.375" style="24" customWidth="1"/>
    <col min="39" max="39" width="11.25" style="24" customWidth="1"/>
    <col min="40" max="40" width="10.5" style="24" customWidth="1"/>
    <col min="41" max="123" width="3.625" style="24" customWidth="1"/>
    <col min="124" max="16384" width="9" style="24"/>
  </cols>
  <sheetData>
    <row r="1" spans="2:17" ht="18.75" x14ac:dyDescent="0.15">
      <c r="B1" s="310" t="str">
        <f>申請書!I20&amp;"年"&amp;申請書!L20&amp;"月診療分 高額療養費 レセプト明細２"</f>
        <v>年月診療分 高額療養費 レセプト明細２</v>
      </c>
      <c r="C1" s="310"/>
      <c r="D1" s="310"/>
      <c r="E1" s="310"/>
      <c r="F1" s="310"/>
      <c r="G1" s="310"/>
      <c r="H1" s="310"/>
      <c r="I1" s="310"/>
      <c r="J1" s="310"/>
    </row>
    <row r="2" spans="2:17" ht="21.75" customHeight="1" x14ac:dyDescent="0.15"/>
    <row r="3" spans="2:17" ht="23.25" customHeight="1" x14ac:dyDescent="0.15">
      <c r="B3" s="72" t="s">
        <v>161</v>
      </c>
      <c r="L3" s="293"/>
      <c r="M3" s="294"/>
      <c r="N3" s="294"/>
    </row>
    <row r="4" spans="2:17" ht="31.5" customHeight="1" x14ac:dyDescent="0.15">
      <c r="B4" s="288" t="s">
        <v>166</v>
      </c>
      <c r="C4" s="288"/>
      <c r="D4" s="288"/>
      <c r="E4" s="288"/>
      <c r="F4" s="288"/>
      <c r="G4" s="288"/>
      <c r="H4" s="288"/>
      <c r="I4" s="288"/>
      <c r="J4" s="288"/>
    </row>
    <row r="6" spans="2:17" ht="39.950000000000003" customHeight="1" x14ac:dyDescent="0.15">
      <c r="B6" s="54" t="s">
        <v>72</v>
      </c>
      <c r="C6" s="53" t="s">
        <v>77</v>
      </c>
      <c r="D6" s="55" t="s">
        <v>37</v>
      </c>
      <c r="E6" s="55" t="s">
        <v>38</v>
      </c>
      <c r="F6" s="57" t="s">
        <v>80</v>
      </c>
      <c r="G6" s="110" t="s">
        <v>89</v>
      </c>
      <c r="H6" s="110" t="s">
        <v>92</v>
      </c>
      <c r="I6" s="110" t="s">
        <v>91</v>
      </c>
      <c r="J6" s="110" t="s">
        <v>90</v>
      </c>
      <c r="L6" s="31" t="s">
        <v>172</v>
      </c>
    </row>
    <row r="7" spans="2:17" ht="30" customHeight="1" x14ac:dyDescent="0.15">
      <c r="B7" s="313"/>
      <c r="C7" s="319"/>
      <c r="D7" s="316"/>
      <c r="E7" s="150"/>
      <c r="F7" s="152"/>
      <c r="G7" s="301">
        <f>SUM(F7:F13)</f>
        <v>0</v>
      </c>
      <c r="H7" s="295">
        <f>IF(G7&gt;=Q8,Q8,G7)</f>
        <v>0</v>
      </c>
      <c r="I7" s="295">
        <f>IF(G7-H7&gt;0,G7-H7,IF(G7-H7&lt;0,G7,0))</f>
        <v>0</v>
      </c>
      <c r="J7" s="295">
        <f>G7-I7</f>
        <v>0</v>
      </c>
      <c r="L7" s="293" t="s">
        <v>157</v>
      </c>
      <c r="M7" s="294"/>
      <c r="N7" s="294"/>
      <c r="O7" s="118" t="s">
        <v>101</v>
      </c>
      <c r="P7" s="118" t="s">
        <v>99</v>
      </c>
      <c r="Q7" s="119" t="s">
        <v>100</v>
      </c>
    </row>
    <row r="8" spans="2:17" ht="30" customHeight="1" x14ac:dyDescent="0.15">
      <c r="B8" s="314"/>
      <c r="C8" s="320"/>
      <c r="D8" s="317"/>
      <c r="E8" s="150"/>
      <c r="F8" s="152"/>
      <c r="G8" s="302"/>
      <c r="H8" s="296"/>
      <c r="I8" s="296"/>
      <c r="J8" s="296"/>
      <c r="L8" s="117" t="s">
        <v>158</v>
      </c>
      <c r="M8" s="157"/>
      <c r="N8" s="117" t="s">
        <v>159</v>
      </c>
      <c r="O8" s="101">
        <f>IF(144000-M8&gt;0,144000-M8,0)</f>
        <v>144000</v>
      </c>
      <c r="P8" s="101" t="str">
        <f>IF(申請書!$AB$29=1,18000,IF(申請書!$AB$29=2,18000,IF(申請書!$AB$29=3,8000,IF(申請書!$AB$29=4,8000,IF(申請書!$AB$28=17,18000,IF(申請書!$AB$28=18,18000,IF(申請書!$AB$28=19,8000,IF(申請書!$AB$28=20,8000," "))))))))</f>
        <v xml:space="preserve"> </v>
      </c>
      <c r="Q8" s="111">
        <f>IF(OR(申請書!$AB$28=19,申請書!$AB$28=20,申請書!$AB$29=3,申請書!$AB$29=4),P8,IF(O8&lt;P8,O8,P8))</f>
        <v>144000</v>
      </c>
    </row>
    <row r="9" spans="2:17" ht="30" customHeight="1" x14ac:dyDescent="0.15">
      <c r="B9" s="314"/>
      <c r="C9" s="320"/>
      <c r="D9" s="317"/>
      <c r="E9" s="150"/>
      <c r="F9" s="152"/>
      <c r="G9" s="302"/>
      <c r="H9" s="296"/>
      <c r="I9" s="296"/>
      <c r="J9" s="296"/>
    </row>
    <row r="10" spans="2:17" ht="30" customHeight="1" x14ac:dyDescent="0.15">
      <c r="B10" s="314"/>
      <c r="C10" s="320"/>
      <c r="D10" s="317"/>
      <c r="E10" s="150"/>
      <c r="F10" s="152"/>
      <c r="G10" s="302"/>
      <c r="H10" s="296"/>
      <c r="I10" s="296"/>
      <c r="J10" s="296"/>
    </row>
    <row r="11" spans="2:17" ht="30" customHeight="1" x14ac:dyDescent="0.15">
      <c r="B11" s="314"/>
      <c r="C11" s="320"/>
      <c r="D11" s="317"/>
      <c r="E11" s="150"/>
      <c r="F11" s="152"/>
      <c r="G11" s="302"/>
      <c r="H11" s="296"/>
      <c r="I11" s="296"/>
      <c r="J11" s="296"/>
    </row>
    <row r="12" spans="2:17" ht="15" customHeight="1" x14ac:dyDescent="0.15">
      <c r="B12" s="314"/>
      <c r="C12" s="320"/>
      <c r="D12" s="317"/>
      <c r="E12" s="306"/>
      <c r="F12" s="308"/>
      <c r="G12" s="302"/>
      <c r="H12" s="296"/>
      <c r="I12" s="296"/>
      <c r="J12" s="296"/>
    </row>
    <row r="13" spans="2:17" ht="15" customHeight="1" x14ac:dyDescent="0.15">
      <c r="B13" s="315"/>
      <c r="C13" s="321"/>
      <c r="D13" s="318"/>
      <c r="E13" s="307"/>
      <c r="F13" s="309"/>
      <c r="G13" s="298" t="str">
        <f>IF(M8=0," ","前月までの自己負担額累額："&amp;TEXT(M8,"###,###円"))</f>
        <v xml:space="preserve"> </v>
      </c>
      <c r="H13" s="299"/>
      <c r="I13" s="299"/>
      <c r="J13" s="300"/>
    </row>
    <row r="14" spans="2:17" ht="30" customHeight="1" x14ac:dyDescent="0.15">
      <c r="B14" s="313"/>
      <c r="C14" s="319"/>
      <c r="D14" s="316"/>
      <c r="E14" s="150"/>
      <c r="F14" s="152"/>
      <c r="G14" s="301">
        <f>SUM(F14:F20)</f>
        <v>0</v>
      </c>
      <c r="H14" s="295">
        <f>IF(G14&gt;=Q15,Q15,G14)</f>
        <v>0</v>
      </c>
      <c r="I14" s="295">
        <f>IF(G14-H14&gt;0,G14-H14,IF(G14-H14&lt;0,G14,0))</f>
        <v>0</v>
      </c>
      <c r="J14" s="295">
        <f>G14-I14</f>
        <v>0</v>
      </c>
      <c r="L14" s="293" t="s">
        <v>157</v>
      </c>
      <c r="M14" s="294"/>
      <c r="N14" s="294"/>
      <c r="O14" s="118" t="s">
        <v>101</v>
      </c>
      <c r="P14" s="118" t="s">
        <v>99</v>
      </c>
      <c r="Q14" s="119" t="s">
        <v>40</v>
      </c>
    </row>
    <row r="15" spans="2:17" ht="30" customHeight="1" x14ac:dyDescent="0.15">
      <c r="B15" s="314"/>
      <c r="C15" s="320"/>
      <c r="D15" s="317"/>
      <c r="E15" s="150"/>
      <c r="F15" s="152"/>
      <c r="G15" s="302"/>
      <c r="H15" s="296"/>
      <c r="I15" s="296"/>
      <c r="J15" s="296"/>
      <c r="L15" s="117" t="s">
        <v>158</v>
      </c>
      <c r="M15" s="157"/>
      <c r="N15" s="117" t="s">
        <v>159</v>
      </c>
      <c r="O15" s="101">
        <f>IF(144000-M15&gt;0,144000-M15,0)</f>
        <v>144000</v>
      </c>
      <c r="P15" s="101" t="str">
        <f>IF(申請書!$AB$29=1,18000,IF(申請書!$AB$29=2,18000,IF(申請書!$AB$29=3,8000,IF(申請書!$AB$29=4,8000,IF(申請書!$AB$28=17,18000,IF(申請書!$AB$28=18,18000,IF(申請書!$AB$28=19,8000,IF(申請書!$AB$28=20,8000," "))))))))</f>
        <v xml:space="preserve"> </v>
      </c>
      <c r="Q15" s="111">
        <f>IF(OR(申請書!$AB$28=19,申請書!$AB$28=20,申請書!$AB$29=3,申請書!$AB$29=4),P15,IF(O15&lt;P15,O15,P15))</f>
        <v>144000</v>
      </c>
    </row>
    <row r="16" spans="2:17" ht="30" customHeight="1" x14ac:dyDescent="0.15">
      <c r="B16" s="314"/>
      <c r="C16" s="320"/>
      <c r="D16" s="317"/>
      <c r="E16" s="150"/>
      <c r="F16" s="152"/>
      <c r="G16" s="302"/>
      <c r="H16" s="296"/>
      <c r="I16" s="296"/>
      <c r="J16" s="296"/>
    </row>
    <row r="17" spans="2:17" ht="30" customHeight="1" x14ac:dyDescent="0.15">
      <c r="B17" s="314"/>
      <c r="C17" s="320"/>
      <c r="D17" s="317"/>
      <c r="E17" s="150"/>
      <c r="F17" s="152"/>
      <c r="G17" s="302"/>
      <c r="H17" s="296"/>
      <c r="I17" s="296"/>
      <c r="J17" s="296"/>
    </row>
    <row r="18" spans="2:17" ht="30" customHeight="1" x14ac:dyDescent="0.15">
      <c r="B18" s="314"/>
      <c r="C18" s="320"/>
      <c r="D18" s="317"/>
      <c r="E18" s="150"/>
      <c r="F18" s="152"/>
      <c r="G18" s="302"/>
      <c r="H18" s="296"/>
      <c r="I18" s="296"/>
      <c r="J18" s="296"/>
    </row>
    <row r="19" spans="2:17" ht="15" customHeight="1" x14ac:dyDescent="0.15">
      <c r="B19" s="314"/>
      <c r="C19" s="320"/>
      <c r="D19" s="317"/>
      <c r="E19" s="306"/>
      <c r="F19" s="308"/>
      <c r="G19" s="302"/>
      <c r="H19" s="296"/>
      <c r="I19" s="296"/>
      <c r="J19" s="296"/>
    </row>
    <row r="20" spans="2:17" ht="15" customHeight="1" x14ac:dyDescent="0.15">
      <c r="B20" s="315"/>
      <c r="C20" s="321"/>
      <c r="D20" s="318"/>
      <c r="E20" s="307"/>
      <c r="F20" s="309"/>
      <c r="G20" s="298" t="str">
        <f>IF(M15=0," ","前月までの自己負担額累額："&amp;TEXT(M15,"###,###円"))</f>
        <v xml:space="preserve"> </v>
      </c>
      <c r="H20" s="299"/>
      <c r="I20" s="299"/>
      <c r="J20" s="300"/>
    </row>
    <row r="21" spans="2:17" ht="29.25" customHeight="1" x14ac:dyDescent="0.15"/>
    <row r="22" spans="2:17" ht="23.25" customHeight="1" x14ac:dyDescent="0.15">
      <c r="B22" s="72" t="s">
        <v>160</v>
      </c>
    </row>
    <row r="23" spans="2:17" ht="31.5" customHeight="1" x14ac:dyDescent="0.15">
      <c r="B23" s="288" t="s">
        <v>192</v>
      </c>
      <c r="C23" s="288"/>
      <c r="D23" s="288"/>
      <c r="E23" s="288"/>
      <c r="F23" s="288"/>
      <c r="G23" s="288"/>
      <c r="H23" s="288"/>
      <c r="I23" s="288"/>
      <c r="J23" s="288"/>
    </row>
    <row r="25" spans="2:17" ht="39.950000000000003" customHeight="1" x14ac:dyDescent="0.15">
      <c r="B25" s="54" t="s">
        <v>72</v>
      </c>
      <c r="C25" s="53" t="s">
        <v>77</v>
      </c>
      <c r="D25" s="55" t="s">
        <v>37</v>
      </c>
      <c r="E25" s="55" t="s">
        <v>38</v>
      </c>
      <c r="F25" s="57" t="s">
        <v>80</v>
      </c>
      <c r="G25" s="110" t="s">
        <v>89</v>
      </c>
      <c r="H25" s="110" t="s">
        <v>92</v>
      </c>
      <c r="I25" s="110" t="s">
        <v>91</v>
      </c>
      <c r="J25" s="110" t="s">
        <v>90</v>
      </c>
    </row>
    <row r="26" spans="2:17" ht="30" customHeight="1" x14ac:dyDescent="0.15">
      <c r="B26" s="107" t="s">
        <v>88</v>
      </c>
      <c r="C26" s="108"/>
      <c r="D26" s="108"/>
      <c r="E26" s="108"/>
      <c r="F26" s="109">
        <f>J7+J14</f>
        <v>0</v>
      </c>
      <c r="G26" s="295">
        <f>SUM(F26:F32)</f>
        <v>0</v>
      </c>
      <c r="H26" s="295">
        <f>IF(G26&gt;=Q27,Q27,G26)</f>
        <v>0</v>
      </c>
      <c r="I26" s="295">
        <f>IF(G26-H26&gt;0,G26-H26,IF(G26-H26&lt;0,G26,0))</f>
        <v>0</v>
      </c>
      <c r="J26" s="295">
        <f>G26-I26</f>
        <v>0</v>
      </c>
      <c r="P26" s="118" t="s">
        <v>99</v>
      </c>
      <c r="Q26" s="119" t="s">
        <v>40</v>
      </c>
    </row>
    <row r="27" spans="2:17" ht="30" customHeight="1" x14ac:dyDescent="0.15">
      <c r="B27" s="153"/>
      <c r="C27" s="154"/>
      <c r="D27" s="155"/>
      <c r="E27" s="150"/>
      <c r="F27" s="156"/>
      <c r="G27" s="311"/>
      <c r="H27" s="296"/>
      <c r="I27" s="296"/>
      <c r="J27" s="296"/>
      <c r="O27" s="101"/>
      <c r="P27" s="101">
        <f>IF(申請書!$AB$29=1,57600,IF(申請書!$AB$29=2,44400,IF(申請書!$AB$29=3,24600,IF(申請書!$AB$29=4,15000,IF(申請書!$AB$28=17,57600,IF(申請書!$AB$28=18,44400,IF(申請書!$AB$28=19,24600,IF(申請書!$AB$28=20,15000,G26))))))))</f>
        <v>0</v>
      </c>
      <c r="Q27" s="111">
        <f>P27</f>
        <v>0</v>
      </c>
    </row>
    <row r="28" spans="2:17" ht="30" customHeight="1" x14ac:dyDescent="0.15">
      <c r="B28" s="153"/>
      <c r="C28" s="154"/>
      <c r="D28" s="155"/>
      <c r="E28" s="150"/>
      <c r="F28" s="156"/>
      <c r="G28" s="311"/>
      <c r="H28" s="296"/>
      <c r="I28" s="296"/>
      <c r="J28" s="296"/>
    </row>
    <row r="29" spans="2:17" ht="30" customHeight="1" x14ac:dyDescent="0.15">
      <c r="B29" s="153"/>
      <c r="C29" s="154"/>
      <c r="D29" s="155"/>
      <c r="E29" s="150"/>
      <c r="F29" s="156"/>
      <c r="G29" s="311"/>
      <c r="H29" s="296"/>
      <c r="I29" s="296"/>
      <c r="J29" s="296"/>
    </row>
    <row r="30" spans="2:17" ht="30" customHeight="1" x14ac:dyDescent="0.15">
      <c r="B30" s="153"/>
      <c r="C30" s="154"/>
      <c r="D30" s="155"/>
      <c r="E30" s="150"/>
      <c r="F30" s="156"/>
      <c r="G30" s="311"/>
      <c r="H30" s="296"/>
      <c r="I30" s="296"/>
      <c r="J30" s="296"/>
    </row>
    <row r="31" spans="2:17" ht="30" customHeight="1" x14ac:dyDescent="0.15">
      <c r="B31" s="153"/>
      <c r="C31" s="154"/>
      <c r="D31" s="155"/>
      <c r="E31" s="150"/>
      <c r="F31" s="156"/>
      <c r="G31" s="311"/>
      <c r="H31" s="296"/>
      <c r="I31" s="296"/>
      <c r="J31" s="296"/>
    </row>
    <row r="32" spans="2:17" ht="30" customHeight="1" x14ac:dyDescent="0.15">
      <c r="B32" s="153"/>
      <c r="C32" s="154"/>
      <c r="D32" s="155"/>
      <c r="E32" s="150"/>
      <c r="F32" s="156"/>
      <c r="G32" s="312"/>
      <c r="H32" s="297"/>
      <c r="I32" s="297"/>
      <c r="J32" s="297"/>
    </row>
    <row r="34" spans="6:10" ht="21" x14ac:dyDescent="0.15">
      <c r="F34" s="303" t="s">
        <v>95</v>
      </c>
      <c r="G34" s="303"/>
      <c r="H34" s="304">
        <f>G7+G14+G26-F26</f>
        <v>0</v>
      </c>
      <c r="I34" s="305"/>
      <c r="J34" s="31" t="s">
        <v>3</v>
      </c>
    </row>
    <row r="35" spans="6:10" ht="21" x14ac:dyDescent="0.15">
      <c r="F35" s="303" t="s">
        <v>96</v>
      </c>
      <c r="G35" s="303"/>
      <c r="H35" s="304">
        <f>H34-H36</f>
        <v>0</v>
      </c>
      <c r="I35" s="305"/>
      <c r="J35" s="31" t="s">
        <v>3</v>
      </c>
    </row>
    <row r="36" spans="6:10" ht="21" x14ac:dyDescent="0.15">
      <c r="F36" s="303" t="s">
        <v>93</v>
      </c>
      <c r="G36" s="303"/>
      <c r="H36" s="304">
        <f>I7+I14+I26</f>
        <v>0</v>
      </c>
      <c r="I36" s="305"/>
      <c r="J36" s="31" t="s">
        <v>3</v>
      </c>
    </row>
  </sheetData>
  <sheetProtection algorithmName="SHA-512" hashValue="8afJ9qzxjqcMNvfDKfQQVwEaFpgD48XJCpd9UARm2uop7Cw079m2+qP8jpvAb14pKv/tXB4g1PlohTbW/3NgeA==" saltValue="8E1XsOxg3KXFDc0qnXiZ7w==" spinCount="100000" sheet="1" objects="1" scenarios="1"/>
  <mergeCells count="36">
    <mergeCell ref="E12:E13"/>
    <mergeCell ref="F12:F13"/>
    <mergeCell ref="B1:J1"/>
    <mergeCell ref="B4:J4"/>
    <mergeCell ref="H36:I36"/>
    <mergeCell ref="F36:G36"/>
    <mergeCell ref="F34:G34"/>
    <mergeCell ref="G26:G32"/>
    <mergeCell ref="B23:J23"/>
    <mergeCell ref="B7:B13"/>
    <mergeCell ref="B14:B20"/>
    <mergeCell ref="D7:D13"/>
    <mergeCell ref="C7:C13"/>
    <mergeCell ref="C14:C20"/>
    <mergeCell ref="D14:D20"/>
    <mergeCell ref="H34:I34"/>
    <mergeCell ref="F35:G35"/>
    <mergeCell ref="H35:I35"/>
    <mergeCell ref="E19:E20"/>
    <mergeCell ref="F19:F20"/>
    <mergeCell ref="G14:G19"/>
    <mergeCell ref="H14:H19"/>
    <mergeCell ref="I14:I19"/>
    <mergeCell ref="L7:N7"/>
    <mergeCell ref="L14:N14"/>
    <mergeCell ref="J26:J32"/>
    <mergeCell ref="L3:N3"/>
    <mergeCell ref="J7:J12"/>
    <mergeCell ref="J14:J19"/>
    <mergeCell ref="G20:J20"/>
    <mergeCell ref="H26:H32"/>
    <mergeCell ref="I26:I32"/>
    <mergeCell ref="G7:G12"/>
    <mergeCell ref="H7:H12"/>
    <mergeCell ref="I7:I12"/>
    <mergeCell ref="G13:J13"/>
  </mergeCells>
  <phoneticPr fontId="2"/>
  <printOptions horizontalCentered="1"/>
  <pageMargins left="0.39370078740157483" right="0.31496062992125984" top="0.62992125984251968" bottom="0.19685039370078741" header="0.27559055118110237" footer="0.31496062992125984"/>
  <pageSetup paperSize="9" scale="84" fitToHeight="0" orientation="portrait" r:id="rId1"/>
  <headerFooter alignWithMargins="0"/>
  <ignoredErrors>
    <ignoredError sqref="G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FA5C-44F0-4AB6-9410-42E5D4DEC692}">
  <dimension ref="A1:K7"/>
  <sheetViews>
    <sheetView tabSelected="1" workbookViewId="0">
      <selection activeCell="A3" sqref="A3:A7"/>
    </sheetView>
  </sheetViews>
  <sheetFormatPr defaultRowHeight="13.5" x14ac:dyDescent="0.15"/>
  <cols>
    <col min="1" max="1" width="19.125" customWidth="1"/>
    <col min="4" max="4" width="7.25" customWidth="1"/>
    <col min="5" max="5" width="10.5" customWidth="1"/>
    <col min="6" max="6" width="10.625" customWidth="1"/>
  </cols>
  <sheetData>
    <row r="1" spans="1:11" ht="54.75" customHeight="1" x14ac:dyDescent="0.15">
      <c r="A1" s="322" t="s">
        <v>200</v>
      </c>
      <c r="B1" s="322"/>
      <c r="C1" s="322"/>
      <c r="D1" s="322"/>
      <c r="E1" s="322"/>
      <c r="F1" s="322"/>
      <c r="G1" s="322"/>
      <c r="H1" s="322"/>
      <c r="I1" s="322"/>
      <c r="J1" s="162"/>
      <c r="K1" s="162"/>
    </row>
    <row r="3" spans="1:11" ht="35.25" customHeight="1" x14ac:dyDescent="0.15">
      <c r="A3" s="334" t="s">
        <v>201</v>
      </c>
      <c r="B3" s="331"/>
      <c r="C3" s="324"/>
      <c r="D3" s="324"/>
      <c r="E3" s="166" t="s">
        <v>194</v>
      </c>
      <c r="F3" s="164" t="s">
        <v>195</v>
      </c>
      <c r="G3" s="324"/>
      <c r="H3" s="324"/>
      <c r="I3" s="325"/>
      <c r="J3" s="161"/>
    </row>
    <row r="4" spans="1:11" ht="35.25" customHeight="1" x14ac:dyDescent="0.15">
      <c r="A4" s="335"/>
      <c r="B4" s="332"/>
      <c r="C4" s="333"/>
      <c r="D4" s="333"/>
      <c r="E4" s="165" t="s">
        <v>197</v>
      </c>
      <c r="F4" s="332"/>
      <c r="G4" s="333"/>
      <c r="H4" s="333"/>
      <c r="I4" s="165" t="s">
        <v>196</v>
      </c>
      <c r="J4" s="162"/>
    </row>
    <row r="5" spans="1:11" ht="47.25" customHeight="1" x14ac:dyDescent="0.15">
      <c r="A5" s="335"/>
      <c r="B5" s="330" t="s">
        <v>199</v>
      </c>
      <c r="C5" s="330"/>
      <c r="D5" s="330"/>
      <c r="E5" s="163" t="s">
        <v>198</v>
      </c>
      <c r="F5" s="326"/>
      <c r="G5" s="326"/>
      <c r="H5" s="326"/>
      <c r="I5" s="326"/>
      <c r="J5" s="162"/>
    </row>
    <row r="6" spans="1:11" ht="24.75" customHeight="1" x14ac:dyDescent="0.15">
      <c r="A6" s="335"/>
      <c r="B6" s="323" t="s">
        <v>202</v>
      </c>
      <c r="C6" s="323"/>
      <c r="D6" s="323"/>
      <c r="E6" s="164" t="s">
        <v>195</v>
      </c>
      <c r="F6" s="324"/>
      <c r="G6" s="324"/>
      <c r="H6" s="324"/>
      <c r="I6" s="325"/>
      <c r="J6" s="161"/>
    </row>
    <row r="7" spans="1:11" ht="35.25" customHeight="1" x14ac:dyDescent="0.15">
      <c r="A7" s="335"/>
      <c r="B7" s="323"/>
      <c r="C7" s="323"/>
      <c r="D7" s="323"/>
      <c r="E7" s="327"/>
      <c r="F7" s="328"/>
      <c r="G7" s="328"/>
      <c r="H7" s="328"/>
      <c r="I7" s="329"/>
    </row>
  </sheetData>
  <sheetProtection algorithmName="SHA-512" hashValue="A1FlBNYzoxm1NGXY6Vd/CEoIOTIUAP3EV+Rvv/Iwk63aYCJ94NfUa0165SZAk2iSfm/iWuCfWx25zUINXR97dQ==" saltValue="QFTeh0UYoxZSVzqlhYsr8w==" spinCount="100000" sheet="1" objects="1" scenarios="1"/>
  <mergeCells count="11">
    <mergeCell ref="A1:I1"/>
    <mergeCell ref="B6:D7"/>
    <mergeCell ref="A3:A7"/>
    <mergeCell ref="F6:I6"/>
    <mergeCell ref="F5:I5"/>
    <mergeCell ref="E7:I7"/>
    <mergeCell ref="B5:D5"/>
    <mergeCell ref="B3:D3"/>
    <mergeCell ref="B4:D4"/>
    <mergeCell ref="F4:H4"/>
    <mergeCell ref="G3:I3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4E6E-5176-4895-B15C-AF2B48FD73B9}">
  <sheetPr codeName="Sheet4">
    <pageSetUpPr fitToPage="1"/>
  </sheetPr>
  <dimension ref="A2:I92"/>
  <sheetViews>
    <sheetView topLeftCell="A52" workbookViewId="0">
      <selection activeCell="A91" sqref="A91"/>
    </sheetView>
  </sheetViews>
  <sheetFormatPr defaultRowHeight="13.5" x14ac:dyDescent="0.15"/>
  <cols>
    <col min="1" max="1" width="9" style="1"/>
    <col min="2" max="2" width="67.375" style="1" customWidth="1"/>
    <col min="3" max="3" width="14.25" style="1" customWidth="1"/>
    <col min="4" max="16384" width="9" style="1"/>
  </cols>
  <sheetData>
    <row r="2" spans="1:2" x14ac:dyDescent="0.15">
      <c r="A2" s="1" t="s">
        <v>109</v>
      </c>
    </row>
    <row r="3" spans="1:2" x14ac:dyDescent="0.15">
      <c r="A3" s="1">
        <v>1</v>
      </c>
      <c r="B3" s="1" t="s">
        <v>110</v>
      </c>
    </row>
    <row r="4" spans="1:2" x14ac:dyDescent="0.15">
      <c r="A4" s="1">
        <v>2</v>
      </c>
      <c r="B4" s="1" t="s">
        <v>108</v>
      </c>
    </row>
    <row r="5" spans="1:2" x14ac:dyDescent="0.15">
      <c r="A5" s="1">
        <v>3</v>
      </c>
      <c r="B5" s="1" t="s">
        <v>173</v>
      </c>
    </row>
    <row r="7" spans="1:2" x14ac:dyDescent="0.15">
      <c r="A7" s="1" t="s">
        <v>111</v>
      </c>
    </row>
    <row r="8" spans="1:2" x14ac:dyDescent="0.15">
      <c r="A8" s="1">
        <v>1</v>
      </c>
      <c r="B8" s="1" t="s">
        <v>135</v>
      </c>
    </row>
    <row r="9" spans="1:2" x14ac:dyDescent="0.15">
      <c r="A9" s="1">
        <v>2</v>
      </c>
      <c r="B9" s="1" t="s">
        <v>137</v>
      </c>
    </row>
    <row r="10" spans="1:2" x14ac:dyDescent="0.15">
      <c r="A10" s="1">
        <v>3</v>
      </c>
      <c r="B10" s="1" t="s">
        <v>136</v>
      </c>
    </row>
    <row r="11" spans="1:2" x14ac:dyDescent="0.15">
      <c r="A11" s="1">
        <v>4</v>
      </c>
      <c r="B11" s="1" t="s">
        <v>173</v>
      </c>
    </row>
    <row r="13" spans="1:2" x14ac:dyDescent="0.15">
      <c r="A13" s="1" t="s">
        <v>112</v>
      </c>
    </row>
    <row r="14" spans="1:2" x14ac:dyDescent="0.15">
      <c r="A14" s="1">
        <v>1</v>
      </c>
      <c r="B14" s="24" t="s">
        <v>57</v>
      </c>
    </row>
    <row r="15" spans="1:2" x14ac:dyDescent="0.15">
      <c r="A15" s="1">
        <v>2</v>
      </c>
      <c r="B15" s="24" t="s">
        <v>58</v>
      </c>
    </row>
    <row r="16" spans="1:2" x14ac:dyDescent="0.15">
      <c r="A16" s="1">
        <v>3</v>
      </c>
      <c r="B16" s="1" t="s">
        <v>59</v>
      </c>
    </row>
    <row r="17" spans="1:2" x14ac:dyDescent="0.15">
      <c r="A17" s="1">
        <v>4</v>
      </c>
      <c r="B17" s="1" t="s">
        <v>60</v>
      </c>
    </row>
    <row r="18" spans="1:2" x14ac:dyDescent="0.15">
      <c r="A18" s="1">
        <v>5</v>
      </c>
      <c r="B18" s="1" t="s">
        <v>61</v>
      </c>
    </row>
    <row r="19" spans="1:2" x14ac:dyDescent="0.15">
      <c r="A19" s="1">
        <v>6</v>
      </c>
      <c r="B19" s="1" t="s">
        <v>62</v>
      </c>
    </row>
    <row r="20" spans="1:2" x14ac:dyDescent="0.15">
      <c r="A20" s="1">
        <v>7</v>
      </c>
      <c r="B20" s="1" t="s">
        <v>63</v>
      </c>
    </row>
    <row r="21" spans="1:2" x14ac:dyDescent="0.15">
      <c r="A21" s="1">
        <v>8</v>
      </c>
      <c r="B21" s="1" t="s">
        <v>113</v>
      </c>
    </row>
    <row r="22" spans="1:2" x14ac:dyDescent="0.15">
      <c r="A22" s="1">
        <v>9</v>
      </c>
      <c r="B22" s="1" t="s">
        <v>64</v>
      </c>
    </row>
    <row r="23" spans="1:2" x14ac:dyDescent="0.15">
      <c r="A23" s="1">
        <v>10</v>
      </c>
      <c r="B23" s="1" t="s">
        <v>65</v>
      </c>
    </row>
    <row r="24" spans="1:2" x14ac:dyDescent="0.15">
      <c r="A24" s="1">
        <v>11</v>
      </c>
      <c r="B24" s="1" t="s">
        <v>66</v>
      </c>
    </row>
    <row r="25" spans="1:2" x14ac:dyDescent="0.15">
      <c r="A25" s="1">
        <v>12</v>
      </c>
      <c r="B25" s="1" t="s">
        <v>173</v>
      </c>
    </row>
    <row r="27" spans="1:2" x14ac:dyDescent="0.15">
      <c r="A27" s="1" t="s">
        <v>174</v>
      </c>
    </row>
    <row r="28" spans="1:2" x14ac:dyDescent="0.15">
      <c r="B28" s="1" t="s">
        <v>175</v>
      </c>
    </row>
    <row r="29" spans="1:2" x14ac:dyDescent="0.15">
      <c r="B29" s="1" t="s">
        <v>176</v>
      </c>
    </row>
    <row r="30" spans="1:2" x14ac:dyDescent="0.15">
      <c r="B30" s="1" t="s">
        <v>177</v>
      </c>
    </row>
    <row r="32" spans="1:2" x14ac:dyDescent="0.15">
      <c r="A32" s="1" t="s">
        <v>114</v>
      </c>
    </row>
    <row r="33" spans="1:3" x14ac:dyDescent="0.15">
      <c r="A33" s="1">
        <v>1</v>
      </c>
      <c r="B33" s="1" t="s">
        <v>75</v>
      </c>
    </row>
    <row r="34" spans="1:3" x14ac:dyDescent="0.15">
      <c r="A34" s="1">
        <v>2</v>
      </c>
      <c r="B34" s="1" t="s">
        <v>105</v>
      </c>
    </row>
    <row r="35" spans="1:3" x14ac:dyDescent="0.15">
      <c r="A35" s="1">
        <v>3</v>
      </c>
      <c r="B35" s="1" t="s">
        <v>173</v>
      </c>
    </row>
    <row r="37" spans="1:3" x14ac:dyDescent="0.15">
      <c r="A37" s="1" t="s">
        <v>126</v>
      </c>
    </row>
    <row r="38" spans="1:3" x14ac:dyDescent="0.15">
      <c r="A38" s="1">
        <v>1</v>
      </c>
      <c r="B38" s="127" t="s">
        <v>188</v>
      </c>
      <c r="C38" s="128"/>
    </row>
    <row r="39" spans="1:3" x14ac:dyDescent="0.15">
      <c r="A39" s="1">
        <v>2</v>
      </c>
      <c r="B39" s="127" t="s">
        <v>189</v>
      </c>
      <c r="C39" s="129"/>
    </row>
    <row r="40" spans="1:3" x14ac:dyDescent="0.15">
      <c r="A40" s="1">
        <v>3</v>
      </c>
      <c r="B40" s="127" t="s">
        <v>190</v>
      </c>
    </row>
    <row r="41" spans="1:3" x14ac:dyDescent="0.15">
      <c r="A41" s="1">
        <v>4</v>
      </c>
      <c r="B41" s="1" t="s">
        <v>116</v>
      </c>
    </row>
    <row r="42" spans="1:3" x14ac:dyDescent="0.15">
      <c r="A42" s="1">
        <v>5</v>
      </c>
      <c r="B42" s="1" t="s">
        <v>117</v>
      </c>
    </row>
    <row r="43" spans="1:3" x14ac:dyDescent="0.15">
      <c r="A43" s="1">
        <v>6</v>
      </c>
      <c r="B43" s="1" t="s">
        <v>118</v>
      </c>
    </row>
    <row r="44" spans="1:3" x14ac:dyDescent="0.15">
      <c r="A44" s="1">
        <v>7</v>
      </c>
      <c r="B44" s="1" t="s">
        <v>119</v>
      </c>
    </row>
    <row r="45" spans="1:3" x14ac:dyDescent="0.15">
      <c r="A45" s="1">
        <v>8</v>
      </c>
      <c r="B45" s="1" t="s">
        <v>120</v>
      </c>
    </row>
    <row r="46" spans="1:3" x14ac:dyDescent="0.15">
      <c r="A46" s="1">
        <v>9</v>
      </c>
      <c r="B46" s="1" t="s">
        <v>121</v>
      </c>
    </row>
    <row r="47" spans="1:3" x14ac:dyDescent="0.15">
      <c r="A47" s="1">
        <v>10</v>
      </c>
      <c r="B47" s="1" t="s">
        <v>122</v>
      </c>
    </row>
    <row r="48" spans="1:3" x14ac:dyDescent="0.15">
      <c r="A48" s="1">
        <v>11</v>
      </c>
      <c r="B48" s="127" t="s">
        <v>188</v>
      </c>
    </row>
    <row r="49" spans="1:2" x14ac:dyDescent="0.15">
      <c r="A49" s="1">
        <v>12</v>
      </c>
      <c r="B49" s="127" t="s">
        <v>189</v>
      </c>
    </row>
    <row r="50" spans="1:2" x14ac:dyDescent="0.15">
      <c r="A50" s="1">
        <v>13</v>
      </c>
      <c r="B50" s="127" t="s">
        <v>190</v>
      </c>
    </row>
    <row r="51" spans="1:2" x14ac:dyDescent="0.15">
      <c r="A51" s="1">
        <v>14</v>
      </c>
      <c r="B51" s="1" t="s">
        <v>123</v>
      </c>
    </row>
    <row r="52" spans="1:2" x14ac:dyDescent="0.15">
      <c r="A52" s="1">
        <v>15</v>
      </c>
      <c r="B52" s="1" t="s">
        <v>124</v>
      </c>
    </row>
    <row r="53" spans="1:2" x14ac:dyDescent="0.15">
      <c r="A53" s="1">
        <v>16</v>
      </c>
      <c r="B53" s="1" t="s">
        <v>125</v>
      </c>
    </row>
    <row r="54" spans="1:2" x14ac:dyDescent="0.15">
      <c r="A54" s="1">
        <v>17</v>
      </c>
      <c r="B54" s="1" t="s">
        <v>104</v>
      </c>
    </row>
    <row r="55" spans="1:2" x14ac:dyDescent="0.15">
      <c r="A55" s="1">
        <v>18</v>
      </c>
      <c r="B55" s="1" t="s">
        <v>94</v>
      </c>
    </row>
    <row r="56" spans="1:2" x14ac:dyDescent="0.15">
      <c r="A56" s="1">
        <v>19</v>
      </c>
      <c r="B56" s="1" t="s">
        <v>86</v>
      </c>
    </row>
    <row r="57" spans="1:2" x14ac:dyDescent="0.15">
      <c r="A57" s="1">
        <v>20</v>
      </c>
      <c r="B57" s="1" t="s">
        <v>102</v>
      </c>
    </row>
    <row r="59" spans="1:2" x14ac:dyDescent="0.15">
      <c r="A59" s="1" t="s">
        <v>115</v>
      </c>
    </row>
    <row r="60" spans="1:2" x14ac:dyDescent="0.15">
      <c r="A60" s="1">
        <v>1</v>
      </c>
      <c r="B60" s="1" t="s">
        <v>104</v>
      </c>
    </row>
    <row r="61" spans="1:2" x14ac:dyDescent="0.15">
      <c r="A61" s="1">
        <v>2</v>
      </c>
      <c r="B61" s="1" t="s">
        <v>94</v>
      </c>
    </row>
    <row r="62" spans="1:2" x14ac:dyDescent="0.15">
      <c r="A62" s="1">
        <v>3</v>
      </c>
      <c r="B62" s="1" t="s">
        <v>86</v>
      </c>
    </row>
    <row r="63" spans="1:2" x14ac:dyDescent="0.15">
      <c r="A63" s="1">
        <v>4</v>
      </c>
      <c r="B63" s="1" t="s">
        <v>102</v>
      </c>
    </row>
    <row r="65" spans="1:9" x14ac:dyDescent="0.15">
      <c r="A65" s="1" t="s">
        <v>127</v>
      </c>
    </row>
    <row r="66" spans="1:9" x14ac:dyDescent="0.15">
      <c r="A66" s="1">
        <v>1</v>
      </c>
      <c r="B66" s="1" t="s">
        <v>156</v>
      </c>
    </row>
    <row r="68" spans="1:9" x14ac:dyDescent="0.15">
      <c r="A68" s="1" t="s">
        <v>127</v>
      </c>
    </row>
    <row r="69" spans="1:9" x14ac:dyDescent="0.15">
      <c r="A69" s="1">
        <v>1</v>
      </c>
      <c r="B69" s="128">
        <f>ROUND(252600+(別紙ⒶⒷ!G38-842000) *0.01,0)</f>
        <v>244180</v>
      </c>
      <c r="C69" s="130" t="s">
        <v>142</v>
      </c>
      <c r="D69" s="1" t="s">
        <v>152</v>
      </c>
    </row>
    <row r="70" spans="1:9" x14ac:dyDescent="0.15">
      <c r="A70" s="1">
        <v>2</v>
      </c>
      <c r="B70" s="128">
        <f>ROUND(167400+(別紙ⒶⒷ!G38-558000) *0.01,0)</f>
        <v>161820</v>
      </c>
      <c r="C70" s="1" t="s">
        <v>143</v>
      </c>
      <c r="D70" s="1" t="s">
        <v>153</v>
      </c>
    </row>
    <row r="71" spans="1:9" x14ac:dyDescent="0.15">
      <c r="A71" s="1">
        <v>3</v>
      </c>
      <c r="B71" s="128">
        <f>ROUND(80100+(別紙ⒶⒷ!G38-267000) *0.01,0)</f>
        <v>77430</v>
      </c>
      <c r="C71" s="1" t="s">
        <v>144</v>
      </c>
      <c r="D71" s="1" t="s">
        <v>153</v>
      </c>
    </row>
    <row r="72" spans="1:9" x14ac:dyDescent="0.15">
      <c r="A72" s="1">
        <v>4</v>
      </c>
      <c r="B72" s="129">
        <v>57600</v>
      </c>
      <c r="C72" s="1" t="s">
        <v>145</v>
      </c>
    </row>
    <row r="73" spans="1:9" x14ac:dyDescent="0.15">
      <c r="A73" s="1">
        <v>5</v>
      </c>
      <c r="B73" s="129">
        <v>35400</v>
      </c>
      <c r="C73" s="1" t="s">
        <v>146</v>
      </c>
    </row>
    <row r="74" spans="1:9" x14ac:dyDescent="0.15">
      <c r="A74" s="1">
        <v>6</v>
      </c>
      <c r="B74" s="129">
        <v>140100</v>
      </c>
      <c r="C74" s="1" t="s">
        <v>147</v>
      </c>
    </row>
    <row r="75" spans="1:9" x14ac:dyDescent="0.15">
      <c r="A75" s="1">
        <v>7</v>
      </c>
      <c r="B75" s="129">
        <v>93000</v>
      </c>
      <c r="C75" s="1" t="s">
        <v>148</v>
      </c>
    </row>
    <row r="76" spans="1:9" x14ac:dyDescent="0.15">
      <c r="A76" s="1">
        <v>8</v>
      </c>
      <c r="B76" s="129">
        <v>44400</v>
      </c>
      <c r="C76" s="1" t="s">
        <v>149</v>
      </c>
    </row>
    <row r="77" spans="1:9" x14ac:dyDescent="0.15">
      <c r="A77" s="1">
        <v>9</v>
      </c>
      <c r="B77" s="129">
        <v>44400</v>
      </c>
      <c r="C77" s="1" t="s">
        <v>150</v>
      </c>
    </row>
    <row r="78" spans="1:9" x14ac:dyDescent="0.15">
      <c r="A78" s="1">
        <v>10</v>
      </c>
      <c r="B78" s="129">
        <v>24600</v>
      </c>
      <c r="C78" s="1" t="s">
        <v>151</v>
      </c>
    </row>
    <row r="79" spans="1:9" x14ac:dyDescent="0.15">
      <c r="A79" s="1">
        <v>11</v>
      </c>
      <c r="B79" s="129">
        <f>別紙ⒸⒹ!H35</f>
        <v>0</v>
      </c>
      <c r="G79" s="138" t="s">
        <v>168</v>
      </c>
      <c r="H79" s="138" t="s">
        <v>169</v>
      </c>
      <c r="I79" s="138" t="s">
        <v>170</v>
      </c>
    </row>
    <row r="80" spans="1:9" x14ac:dyDescent="0.15">
      <c r="A80" s="1">
        <v>12</v>
      </c>
      <c r="B80" s="129">
        <f>I80</f>
        <v>0</v>
      </c>
      <c r="G80" s="130">
        <f>IF(申請書!AB32=1,SUM(別紙ⒶⒷ!H9:H22),IF(申請書!AB32=2,SUM(別紙ⒶⒷ!H29:H36),IF(申請書!AB32=3,SUM(別紙ⒶⒷ!H9:H22)+SUM(別紙ⒶⒷ!H29:H36),IF(申請書!AB32=4,別紙ⒸⒹ!H34,IF(申請書!AB32=5,SUM(別紙ⒶⒷ!H9:H22)+別紙ⒸⒹ!H34,0)))))</f>
        <v>0</v>
      </c>
      <c r="H80" s="130">
        <f>別紙ⒶⒷ!H40+別紙ⒸⒹ!H36</f>
        <v>0</v>
      </c>
      <c r="I80" s="130">
        <f>G80-H80</f>
        <v>0</v>
      </c>
    </row>
    <row r="81" spans="1:2" x14ac:dyDescent="0.15">
      <c r="B81" s="129"/>
    </row>
    <row r="82" spans="1:2" x14ac:dyDescent="0.15">
      <c r="A82" s="1" t="s">
        <v>154</v>
      </c>
      <c r="B82" s="129"/>
    </row>
    <row r="83" spans="1:2" x14ac:dyDescent="0.15">
      <c r="A83" s="1">
        <v>1</v>
      </c>
      <c r="B83" s="1" t="s">
        <v>97</v>
      </c>
    </row>
    <row r="84" spans="1:2" x14ac:dyDescent="0.15">
      <c r="A84" s="1">
        <v>2</v>
      </c>
      <c r="B84" s="1" t="s">
        <v>103</v>
      </c>
    </row>
    <row r="85" spans="1:2" x14ac:dyDescent="0.15">
      <c r="A85" s="1">
        <v>3</v>
      </c>
      <c r="B85" s="1" t="s">
        <v>98</v>
      </c>
    </row>
    <row r="86" spans="1:2" x14ac:dyDescent="0.15">
      <c r="A86" s="1">
        <v>4</v>
      </c>
      <c r="B86" s="1" t="s">
        <v>131</v>
      </c>
    </row>
    <row r="87" spans="1:2" x14ac:dyDescent="0.15">
      <c r="A87" s="1">
        <v>5</v>
      </c>
      <c r="B87" s="1" t="s">
        <v>132</v>
      </c>
    </row>
    <row r="88" spans="1:2" x14ac:dyDescent="0.15">
      <c r="A88" s="1">
        <v>6</v>
      </c>
      <c r="B88" s="1" t="s">
        <v>133</v>
      </c>
    </row>
    <row r="90" spans="1:2" x14ac:dyDescent="0.15">
      <c r="A90" s="1" t="s">
        <v>191</v>
      </c>
    </row>
    <row r="91" spans="1:2" x14ac:dyDescent="0.15">
      <c r="A91" s="1">
        <v>1</v>
      </c>
      <c r="B91" s="158" t="s">
        <v>185</v>
      </c>
    </row>
    <row r="92" spans="1:2" x14ac:dyDescent="0.15">
      <c r="A92" s="1">
        <v>2</v>
      </c>
      <c r="B92" s="158" t="s">
        <v>186</v>
      </c>
    </row>
  </sheetData>
  <sheetProtection algorithmName="SHA-512" hashValue="HTu27WfqWYnUH7YBJS6Ep5jQ9WH/mMvXvGZvLYEHJlC9z6BzmflqEgxpaC8kOfL2Oiu+dRSycnhWky4xMj9vtg==" saltValue="f8AlP5S54l9AUrqo0/9BIg==" spinCount="100000" sheet="1"/>
  <phoneticPr fontId="2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</vt:lpstr>
      <vt:lpstr>別紙ⒶⒷ</vt:lpstr>
      <vt:lpstr>別紙ⒸⒹ</vt:lpstr>
      <vt:lpstr>振込先（任意継続被保険者・資格喪失後に申請）</vt:lpstr>
      <vt:lpstr>CODE</vt:lpstr>
      <vt:lpstr>申請書!Print_Area</vt:lpstr>
      <vt:lpstr>別紙ⒶⒷ!Print_Area</vt:lpstr>
      <vt:lpstr>別紙ⒸⒹ!Print_Area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renraku@krkenpo.or.jp</cp:lastModifiedBy>
  <cp:lastPrinted>2026-06-15T00:58:56Z</cp:lastPrinted>
  <dcterms:created xsi:type="dcterms:W3CDTF">2006-09-28T01:47:05Z</dcterms:created>
  <dcterms:modified xsi:type="dcterms:W3CDTF">2026-06-15T01:13:04Z</dcterms:modified>
</cp:coreProperties>
</file>